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<sst xmlns="http://schemas.openxmlformats.org/spreadsheetml/2006/main" count="2899" uniqueCount="2089">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</sst>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4" t="s">
        <v>984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986</v>
      </c>
      <c r="O6" s="997"/>
      <c r="P6" s="1034">
        <f>OTCHET!F9</f>
        <v>44712</v>
      </c>
      <c r="Q6" s="1033" t="s">
        <v>986</v>
      </c>
      <c r="R6" s="1035"/>
      <c r="S6" s="1675">
        <f>+Q4</f>
        <v>2022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6" t="s">
        <v>963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679" t="s">
        <v>964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1001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5" t="s">
        <v>1982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8" t="s">
        <v>1981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5" t="s">
        <v>1003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1005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1007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5" t="s">
        <v>1009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1011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1013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1" t="s">
        <v>1983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4" t="s">
        <v>1016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2" t="s">
        <v>1019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5" t="s">
        <v>1021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1" t="s">
        <v>1023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1025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4" t="s">
        <v>1032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7" t="s">
        <v>1034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4" t="s">
        <v>1040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2" t="s">
        <v>1043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5" t="s">
        <v>1045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5" t="s">
        <v>1046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1" t="s">
        <v>1048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1050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6" t="s">
        <v>1052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2" t="s">
        <v>1056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5" t="s">
        <v>1058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1060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5" t="s">
        <v>1062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1" t="s">
        <v>1064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4" t="s">
        <v>1066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1069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5" t="s">
        <v>1071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1073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1075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4" t="s">
        <v>1079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1082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1084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1086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1089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1091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1093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2" t="s">
        <v>1096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1098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4" t="s">
        <v>1100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09" t="s">
        <v>1102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2" t="s">
        <v>1105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5" t="s">
        <v>1107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2" t="s">
        <v>1109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1115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1117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1119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1122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1124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1126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1128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1130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1133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1135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1137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1139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1143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1145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1147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1150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1152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1154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1157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1159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1161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1164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1166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1168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1170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1173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1177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1179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2" t="s">
        <v>1181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1184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1186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1188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1190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44720</v>
      </c>
      <c r="D134" s="1236" t="s">
        <v>1192</v>
      </c>
      <c r="E134" s="1008"/>
      <c r="F134" s="1731"/>
      <c r="G134" s="1731"/>
      <c r="H134" s="1008"/>
      <c r="I134" s="1293" t="s">
        <v>1193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44712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6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9"/>
      <c r="F18" s="1741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2" t="s">
        <v>975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 t="s">
        <v>1854</v>
      </c>
      <c r="C9" s="1773"/>
      <c r="D9" s="1774"/>
      <c r="E9" s="115">
        <f>DATE($C$3,1,1)</f>
        <v>44562</v>
      </c>
      <c r="F9" s="116">
        <v>44712</v>
      </c>
      <c r="G9" s="113"/>
      <c r="H9" s="1404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842" t="s">
        <v>957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Твърдица</v>
      </c>
      <c r="C12" s="1776"/>
      <c r="D12" s="1777"/>
      <c r="E12" s="118" t="s">
        <v>951</v>
      </c>
      <c r="F12" s="1571" t="s">
        <v>1534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4" t="str">
        <f>CONCATENATE("Уточнен план ",$C$3," - ПРИХОДИ")</f>
        <v>Уточнен план 2022 - ПРИХОДИ</v>
      </c>
      <c r="F19" s="1745"/>
      <c r="G19" s="1745"/>
      <c r="H19" s="1746"/>
      <c r="I19" s="1750" t="str">
        <f>CONCATENATE("Отчет ",$C$3," - ПРИХОДИ")</f>
        <v>Отчет 2022 - ПРИХОДИ</v>
      </c>
      <c r="J19" s="1751"/>
      <c r="K19" s="1751"/>
      <c r="L19" s="175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465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467</v>
      </c>
      <c r="D28" s="176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126</v>
      </c>
      <c r="D33" s="176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121</v>
      </c>
      <c r="D39" s="176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7" t="str">
        <f>$B$7</f>
        <v>ОТЧЕТНИ ДАННИ ПО ЕБК ЗА СМЕТКИТЕ ЗА СРЕДСТВАТА ОТ ЕВРОПЕЙСКИЯ СЪЮЗ - ДЕС</v>
      </c>
      <c r="C174" s="1788"/>
      <c r="D174" s="178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5" t="str">
        <f>$B$12</f>
        <v>Твърдица</v>
      </c>
      <c r="C179" s="1776"/>
      <c r="D179" s="1777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4" t="str">
        <f>CONCATENATE("Уточнен план ",$C$3," - РАЗХОДИ - рекапитулация")</f>
        <v>Уточнен план 2022 - РАЗХОДИ - рекапитулация</v>
      </c>
      <c r="F183" s="1745"/>
      <c r="G183" s="1745"/>
      <c r="H183" s="1746"/>
      <c r="I183" s="1753" t="str">
        <f>CONCATENATE("Отчет ",$C$3," - РАЗХОДИ - рекапитулация")</f>
        <v>Отчет 2022 - РАЗХОДИ - рекапитулация</v>
      </c>
      <c r="J183" s="1754"/>
      <c r="K183" s="1754"/>
      <c r="L183" s="175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2" t="s">
        <v>733</v>
      </c>
      <c r="D187" s="178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8" t="s">
        <v>736</v>
      </c>
      <c r="D190" s="177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0" t="s">
        <v>192</v>
      </c>
      <c r="D196" s="178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1" t="s">
        <v>197</v>
      </c>
      <c r="D204" s="179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8" t="s">
        <v>198</v>
      </c>
      <c r="D205" s="177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9" t="s">
        <v>269</v>
      </c>
      <c r="D223" s="179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9" t="s">
        <v>711</v>
      </c>
      <c r="D227" s="179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9" t="s">
        <v>217</v>
      </c>
      <c r="D233" s="179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9" t="s">
        <v>219</v>
      </c>
      <c r="D236" s="179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5" t="s">
        <v>220</v>
      </c>
      <c r="D237" s="179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5" t="s">
        <v>221</v>
      </c>
      <c r="D238" s="179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5" t="s">
        <v>1646</v>
      </c>
      <c r="D239" s="179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9" t="s">
        <v>222</v>
      </c>
      <c r="D240" s="179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9" t="s">
        <v>231</v>
      </c>
      <c r="D255" s="179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9" t="s">
        <v>232</v>
      </c>
      <c r="D256" s="179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9" t="s">
        <v>233</v>
      </c>
      <c r="D257" s="179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9" t="s">
        <v>234</v>
      </c>
      <c r="D258" s="179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9" t="s">
        <v>1651</v>
      </c>
      <c r="D265" s="179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9" t="s">
        <v>1648</v>
      </c>
      <c r="D269" s="179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9" t="s">
        <v>1649</v>
      </c>
      <c r="D270" s="179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5" t="s">
        <v>244</v>
      </c>
      <c r="D271" s="179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9" t="s">
        <v>270</v>
      </c>
      <c r="D272" s="179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3" t="s">
        <v>245</v>
      </c>
      <c r="D275" s="179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3" t="s">
        <v>246</v>
      </c>
      <c r="D276" s="179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3" t="s">
        <v>617</v>
      </c>
      <c r="D284" s="179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3" t="s">
        <v>675</v>
      </c>
      <c r="D287" s="179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9" t="s">
        <v>676</v>
      </c>
      <c r="D288" s="179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903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9" t="s">
        <v>684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ДЕС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5" t="str">
        <f>$B$12</f>
        <v>Твърдица</v>
      </c>
      <c r="C353" s="1776"/>
      <c r="D353" s="1777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6" t="str">
        <f>CONCATENATE("Уточнен план ",$C$3," - ТРАНСФЕРИ и ВРЕМ. БЕЗЛ. ЗАЕМИ")</f>
        <v>Уточнен план 2022 - ТРАНСФЕРИ и ВРЕМ. БЕЗЛ. ЗАЕМИ</v>
      </c>
      <c r="F357" s="1757"/>
      <c r="G357" s="1757"/>
      <c r="H357" s="1758"/>
      <c r="I357" s="1759" t="str">
        <f>CONCATENATE("Отчет ",$C$3," - ТРАНСФЕРИ и ВРЕМ. БЕЗЛ. ЗАЕМИ")</f>
        <v>Отчет 2022 - ТРАНСФЕРИ и ВРЕМ. БЕЗЛ. ЗАЕМИ</v>
      </c>
      <c r="J357" s="1760"/>
      <c r="K357" s="1760"/>
      <c r="L357" s="1761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7" t="s">
        <v>273</v>
      </c>
      <c r="D361" s="180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5" t="s">
        <v>284</v>
      </c>
      <c r="D375" s="1806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5" t="s">
        <v>306</v>
      </c>
      <c r="D383" s="1806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5" t="s">
        <v>250</v>
      </c>
      <c r="D388" s="1806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5" t="s">
        <v>251</v>
      </c>
      <c r="D391" s="1806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644">
        <v>0</v>
      </c>
      <c r="G395" s="1654">
        <v>0</v>
      </c>
      <c r="H395" s="175">
        <v>0</v>
      </c>
      <c r="I395" s="644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5" t="s">
        <v>253</v>
      </c>
      <c r="D396" s="1806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5" t="s">
        <v>254</v>
      </c>
      <c r="D399" s="1806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5" t="s">
        <v>910</v>
      </c>
      <c r="D402" s="1806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5" t="s">
        <v>670</v>
      </c>
      <c r="D405" s="1806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5" t="s">
        <v>671</v>
      </c>
      <c r="D406" s="1806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5" t="s">
        <v>689</v>
      </c>
      <c r="D409" s="1806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5" t="s">
        <v>257</v>
      </c>
      <c r="D412" s="1806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5" t="s">
        <v>756</v>
      </c>
      <c r="D422" s="1806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5" t="s">
        <v>694</v>
      </c>
      <c r="D423" s="1806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5" t="s">
        <v>258</v>
      </c>
      <c r="D424" s="1806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5" t="s">
        <v>673</v>
      </c>
      <c r="D425" s="1806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5" t="s">
        <v>914</v>
      </c>
      <c r="D426" s="1806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ДЕС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5" t="str">
        <f>$B$12</f>
        <v>Твърдица</v>
      </c>
      <c r="C438" s="1776"/>
      <c r="D438" s="1777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4" t="str">
        <f>CONCATENATE("Уточнен план ",$C$3," - БЮДЖЕТНО САЛДО")</f>
        <v>Уточнен план 2022 - БЮДЖЕТНО САЛДО</v>
      </c>
      <c r="F442" s="1745"/>
      <c r="G442" s="1745"/>
      <c r="H442" s="1746"/>
      <c r="I442" s="1762" t="str">
        <f>CONCATENATE("Отчет ",$C$3," - БЮДЖЕТНО САЛДО")</f>
        <v>Отчет 2022 - БЮДЖЕТНО САЛДО</v>
      </c>
      <c r="J442" s="1763"/>
      <c r="K442" s="1763"/>
      <c r="L442" s="1764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СРЕДСТВАТА ОТ ЕВРОПЕЙСКИЯ СЪЮЗ - ДЕС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5" t="str">
        <f>$B$12</f>
        <v>Твърдица</v>
      </c>
      <c r="C454" s="1776"/>
      <c r="D454" s="1777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7" t="str">
        <f>CONCATENATE("Уточнен план ",$C$3," - ФИНАНСИРАНЕ НА БЮДЖЕТНО САЛДО")</f>
        <v>Уточнен план 2022 - ФИНАНСИРАНЕ НА БЮДЖЕТНО САЛДО</v>
      </c>
      <c r="F458" s="1748"/>
      <c r="G458" s="1748"/>
      <c r="H458" s="1749"/>
      <c r="I458" s="1765" t="str">
        <f>CONCATENATE("Отчет ",$C$3," -ФИНАНСИРАНЕ НА БЮДЖЕТНО САЛДО")</f>
        <v>Отчет 2022 -ФИНАНСИРАНЕ НА БЮДЖЕТНО САЛДО</v>
      </c>
      <c r="J458" s="1766"/>
      <c r="K458" s="1766"/>
      <c r="L458" s="1767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0" t="s">
        <v>757</v>
      </c>
      <c r="D461" s="1811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9" t="s">
        <v>760</v>
      </c>
      <c r="D465" s="1829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9" t="s">
        <v>1944</v>
      </c>
      <c r="D468" s="1829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0" t="s">
        <v>763</v>
      </c>
      <c r="D471" s="1811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0" t="s">
        <v>770</v>
      </c>
      <c r="D478" s="1831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8" t="s">
        <v>918</v>
      </c>
      <c r="D481" s="181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1" t="s">
        <v>923</v>
      </c>
      <c r="D497" s="182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1" t="s">
        <v>24</v>
      </c>
      <c r="D502" s="182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3" t="s">
        <v>924</v>
      </c>
      <c r="D503" s="1823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8" t="s">
        <v>33</v>
      </c>
      <c r="D512" s="181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8" t="s">
        <v>37</v>
      </c>
      <c r="D516" s="181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8" t="s">
        <v>925</v>
      </c>
      <c r="D521" s="1825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1" t="s">
        <v>926</v>
      </c>
      <c r="D524" s="181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9" t="s">
        <v>310</v>
      </c>
      <c r="D531" s="182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8" t="s">
        <v>928</v>
      </c>
      <c r="D535" s="181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4" t="s">
        <v>929</v>
      </c>
      <c r="D536" s="1824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6" t="s">
        <v>930</v>
      </c>
      <c r="D541" s="181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8" t="s">
        <v>931</v>
      </c>
      <c r="D544" s="181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6" t="s">
        <v>940</v>
      </c>
      <c r="D566" s="1816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6" t="s">
        <v>945</v>
      </c>
      <c r="D586" s="181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6" t="s">
        <v>822</v>
      </c>
      <c r="D591" s="181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4" t="s">
        <v>2086</v>
      </c>
      <c r="H600" s="1845"/>
      <c r="I600" s="1845"/>
      <c r="J600" s="184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4" t="s">
        <v>866</v>
      </c>
      <c r="H601" s="1834"/>
      <c r="I601" s="1834"/>
      <c r="J601" s="183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6" t="s">
        <v>2087</v>
      </c>
      <c r="H603" s="1827"/>
      <c r="I603" s="1827"/>
      <c r="J603" s="1828"/>
      <c r="K603" s="103"/>
      <c r="L603" s="228"/>
      <c r="M603" s="7">
        <v>1</v>
      </c>
      <c r="N603" s="514"/>
    </row>
    <row r="604" spans="1:14" ht="21.75" customHeight="1">
      <c r="A604" s="23"/>
      <c r="B604" s="1832" t="s">
        <v>869</v>
      </c>
      <c r="C604" s="1833"/>
      <c r="D604" s="661" t="s">
        <v>870</v>
      </c>
      <c r="E604" s="662"/>
      <c r="F604" s="663"/>
      <c r="G604" s="1834" t="s">
        <v>866</v>
      </c>
      <c r="H604" s="1834"/>
      <c r="I604" s="1834"/>
      <c r="J604" s="1834"/>
      <c r="K604" s="103"/>
      <c r="L604" s="228"/>
      <c r="M604" s="7">
        <v>1</v>
      </c>
      <c r="N604" s="514"/>
    </row>
    <row r="605" spans="1:14" ht="24.75" customHeight="1">
      <c r="A605" s="36"/>
      <c r="B605" s="1835">
        <v>44720</v>
      </c>
      <c r="C605" s="1836"/>
      <c r="D605" s="664" t="s">
        <v>871</v>
      </c>
      <c r="E605" s="665" t="s">
        <v>2088</v>
      </c>
      <c r="F605" s="666"/>
      <c r="G605" s="667" t="s">
        <v>872</v>
      </c>
      <c r="H605" s="1837"/>
      <c r="I605" s="1838"/>
      <c r="J605" s="183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4" t="str">
        <f>$B$7</f>
        <v>ОТЧЕТНИ ДАННИ ПО ЕБК ЗА СМЕТКИТЕ ЗА СРЕДСТВАТА ОТ ЕВРОПЕЙСКИЯ СЪЮЗ - ДЕС</v>
      </c>
      <c r="C621" s="1815"/>
      <c r="D621" s="181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44562</v>
      </c>
      <c r="F623" s="226">
        <f>$F$9</f>
        <v>44712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7" t="str">
        <f>$B$12</f>
        <v>Твърдица</v>
      </c>
      <c r="C626" s="1848"/>
      <c r="D626" s="1849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44" t="str">
        <f>CONCATENATE("Уточнен план ",$C$3)</f>
        <v>Уточнен план 2022</v>
      </c>
      <c r="F630" s="1745"/>
      <c r="G630" s="1745"/>
      <c r="H630" s="1746"/>
      <c r="I630" s="1753" t="str">
        <f>CONCATENATE("Отчет ",$C$3)</f>
        <v>Отчет 2022</v>
      </c>
      <c r="J630" s="1754"/>
      <c r="K630" s="1754"/>
      <c r="L630" s="1755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82" t="s">
        <v>733</v>
      </c>
      <c r="D637" s="178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8" t="s">
        <v>736</v>
      </c>
      <c r="D640" s="177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0" t="s">
        <v>192</v>
      </c>
      <c r="D646" s="178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91" t="s">
        <v>197</v>
      </c>
      <c r="D654" s="1792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8" t="s">
        <v>198</v>
      </c>
      <c r="D655" s="177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9" t="s">
        <v>269</v>
      </c>
      <c r="D673" s="179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9" t="s">
        <v>711</v>
      </c>
      <c r="D677" s="179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9" t="s">
        <v>217</v>
      </c>
      <c r="D683" s="179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9" t="s">
        <v>219</v>
      </c>
      <c r="D686" s="1790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5" t="s">
        <v>220</v>
      </c>
      <c r="D687" s="1796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5" t="s">
        <v>221</v>
      </c>
      <c r="D688" s="1796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5" t="s">
        <v>1650</v>
      </c>
      <c r="D689" s="1796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9" t="s">
        <v>222</v>
      </c>
      <c r="D690" s="179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9" t="s">
        <v>231</v>
      </c>
      <c r="D705" s="1790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9" t="s">
        <v>232</v>
      </c>
      <c r="D706" s="1790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9" t="s">
        <v>233</v>
      </c>
      <c r="D707" s="1790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9" t="s">
        <v>234</v>
      </c>
      <c r="D708" s="179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9" t="s">
        <v>1651</v>
      </c>
      <c r="D715" s="179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9" t="s">
        <v>1648</v>
      </c>
      <c r="D719" s="1790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9" t="s">
        <v>1649</v>
      </c>
      <c r="D720" s="1790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5" t="s">
        <v>244</v>
      </c>
      <c r="D721" s="1796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9" t="s">
        <v>270</v>
      </c>
      <c r="D722" s="179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3" t="s">
        <v>245</v>
      </c>
      <c r="D725" s="1794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3" t="s">
        <v>246</v>
      </c>
      <c r="D726" s="179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3" t="s">
        <v>617</v>
      </c>
      <c r="D734" s="179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3" t="s">
        <v>675</v>
      </c>
      <c r="D737" s="1794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9" t="s">
        <v>676</v>
      </c>
      <c r="D738" s="179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7" t="s">
        <v>903</v>
      </c>
      <c r="D743" s="1798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9" t="s">
        <v>684</v>
      </c>
      <c r="D747" s="1800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9" t="s">
        <v>684</v>
      </c>
      <c r="D748" s="1800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4" t="str">
        <f>CONCATENATE("Уточнен план ",$C$3)</f>
        <v>Уточнен план </v>
      </c>
      <c r="M23" s="1745"/>
      <c r="N23" s="1745"/>
      <c r="O23" s="1746"/>
      <c r="P23" s="1753" t="str">
        <f>CONCATENATE("Отчет ",$C$3)</f>
        <v>Отчет </v>
      </c>
      <c r="Q23" s="1754"/>
      <c r="R23" s="1754"/>
      <c r="S23" s="175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2" t="s">
        <v>733</v>
      </c>
      <c r="K30" s="178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8" t="s">
        <v>736</v>
      </c>
      <c r="K33" s="177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0" t="s">
        <v>192</v>
      </c>
      <c r="K39" s="178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1" t="s">
        <v>197</v>
      </c>
      <c r="K47" s="179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8" t="s">
        <v>198</v>
      </c>
      <c r="K48" s="177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9" t="s">
        <v>269</v>
      </c>
      <c r="K66" s="179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9" t="s">
        <v>711</v>
      </c>
      <c r="K70" s="179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9" t="s">
        <v>217</v>
      </c>
      <c r="K76" s="179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9" t="s">
        <v>219</v>
      </c>
      <c r="K79" s="179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5" t="s">
        <v>220</v>
      </c>
      <c r="K80" s="1796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5" t="s">
        <v>221</v>
      </c>
      <c r="K81" s="1796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5" t="s">
        <v>1650</v>
      </c>
      <c r="K82" s="1796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9" t="s">
        <v>222</v>
      </c>
      <c r="K83" s="179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9" t="s">
        <v>231</v>
      </c>
      <c r="K98" s="179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9" t="s">
        <v>232</v>
      </c>
      <c r="K99" s="179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9" t="s">
        <v>233</v>
      </c>
      <c r="K100" s="179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9" t="s">
        <v>234</v>
      </c>
      <c r="K101" s="179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9" t="s">
        <v>1651</v>
      </c>
      <c r="K108" s="179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9" t="s">
        <v>1648</v>
      </c>
      <c r="K112" s="179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9" t="s">
        <v>1649</v>
      </c>
      <c r="K113" s="179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5" t="s">
        <v>244</v>
      </c>
      <c r="K114" s="1796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9" t="s">
        <v>270</v>
      </c>
      <c r="K115" s="179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3" t="s">
        <v>245</v>
      </c>
      <c r="K118" s="1794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3" t="s">
        <v>246</v>
      </c>
      <c r="K119" s="179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3" t="s">
        <v>617</v>
      </c>
      <c r="K127" s="179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3" t="s">
        <v>675</v>
      </c>
      <c r="K130" s="1794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9" t="s">
        <v>676</v>
      </c>
      <c r="K131" s="179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903</v>
      </c>
      <c r="K136" s="179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9" t="s">
        <v>684</v>
      </c>
      <c r="K140" s="180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684</v>
      </c>
      <c r="K141" s="180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2022-06-08T08:38:07Z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