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30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1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2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23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9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9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4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<sst xmlns="http://schemas.openxmlformats.org/spreadsheetml/2006/main" count="3413" uniqueCount="2086">
  <si>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</si>
  <si>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</si>
  <si>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</si>
  <si>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</si>
  <si>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</si>
  <si>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</si>
  <si>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</si>
  <si>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</si>
  <si>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</si>
  <si>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</si>
  <si>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</si>
  <si>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</si>
  <si>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</si>
  <si>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</si>
  <si>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</si>
  <si>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</si>
  <si>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</si>
  <si>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</si>
  <si>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</si>
  <si>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</si>
  <si>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</si>
  <si>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</si>
  <si>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</si>
  <si>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</si>
  <si>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</si>
  <si>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</si>
  <si>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</si>
  <si>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</si>
  <si>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</si>
  <si>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</si>
  <si>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</si>
  <si>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</si>
  <si>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</si>
  <si>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</si>
  <si>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</si>
  <si>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</si>
  <si>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</si>
  <si>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</si>
  <si>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</si>
  <si>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</si>
  <si>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</si>
  <si>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</si>
  <si>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</si>
  <si>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</si>
  <si>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</si>
  <si>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</si>
  <si>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</si>
  <si>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</si>
  <si>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</si>
  <si>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</si>
  <si>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</si>
  <si>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</si>
  <si>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</si>
  <si>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</si>
  <si>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</si>
  <si>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</si>
  <si>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</si>
  <si>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</si>
  <si>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</si>
  <si>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</si>
  <si>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</si>
  <si>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</si>
  <si>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</si>
  <si>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</si>
  <si>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</si>
  <si>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</si>
  <si>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</si>
  <si>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</si>
  <si>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</si>
  <si>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</si>
  <si>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</si>
  <si>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</si>
  <si>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</si>
  <si>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</si>
  <si>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</si>
  <si>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</si>
  <si>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</si>
  <si>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</si>
  <si>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</si>
  <si>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</si>
  <si>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</si>
  <si>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</si>
  <si>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</si>
  <si>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</si>
  <si>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</si>
  <si>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</si>
  <si>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</si>
  <si>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</si>
  <si>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</si>
  <si>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</si>
  <si>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</si>
  <si>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</si>
  <si>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</si>
  <si>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</si>
  <si>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</si>
  <si>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</si>
  <si>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</si>
  <si>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</si>
  <si>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</si>
  <si>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</si>
  <si>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</si>
  <si>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</si>
  <si>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</si>
  <si>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</si>
  <si>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</si>
  <si>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</si>
  <si>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</si>
  <si>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</si>
  <si>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</si>
  <si>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</si>
  <si>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</si>
  <si>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</si>
  <si>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</si>
  <si>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</si>
  <si>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</si>
  <si>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</si>
  <si>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</si>
  <si>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</si>
  <si>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</si>
  <si>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</si>
  <si>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</si>
  <si>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</si>
  <si>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</si>
  <si>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</si>
  <si>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</si>
  <si>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</si>
  <si>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</si>
  <si>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</si>
  <si>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</si>
  <si>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</si>
  <si>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</si>
  <si>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</si>
  <si>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</si>
  <si>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</si>
  <si>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</si>
  <si>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</si>
  <si>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</si>
  <si>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</si>
  <si>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</si>
  <si>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</si>
  <si>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</si>
  <si>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</si>
  <si>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</si>
  <si>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</si>
  <si>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</si>
  <si>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</si>
  <si>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</si>
  <si>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</si>
  <si>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</si>
  <si>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</si>
  <si>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</si>
  <si>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</si>
  <si>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</si>
  <si>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</si>
  <si>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</si>
  <si>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</si>
  <si>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</si>
  <si>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</si>
  <si>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</si>
  <si>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</si>
  <si>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</si>
  <si>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</si>
  <si>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</si>
  <si>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</si>
  <si>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</si>
  <si>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</si>
  <si>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</si>
  <si>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</si>
  <si>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</si>
  <si>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</si>
  <si>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</si>
  <si>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</si>
  <si>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</si>
  <si>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</si>
  <si>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</si>
  <si>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</si>
  <si>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</si>
  <si>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</si>
  <si>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</si>
  <si>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</si>
  <si>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</si>
  <si>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</si>
  <si>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</si>
  <si>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</si>
  <si>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</si>
  <si>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</si>
  <si>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</si>
  <si>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</si>
  <si>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</si>
  <si>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</si>
  <si>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</si>
  <si>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</si>
  <si>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</si>
  <si>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</si>
  <si>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</si>
  <si>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</si>
  <si>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</si>
  <si>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</si>
  <si>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</si>
  <si>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</si>
  <si>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</si>
  <si>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</si>
  <si>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</si>
  <si>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</si>
  <si>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</si>
  <si>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</si>
  <si>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</si>
  <si>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</si>
  <si>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</si>
  <si>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</si>
  <si>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</si>
  <si>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</si>
  <si>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</si>
  <si>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</si>
  <si>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</si>
  <si>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</si>
  <si>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</si>
  <si>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</si>
  <si>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</si>
  <si>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</si>
  <si>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</si>
  <si>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</si>
  <si>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</si>
  <si>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</si>
  <si>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</si>
  <si>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</si>
  <si>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</si>
  <si>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</si>
  <si>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</si>
  <si>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</si>
  <si>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</si>
  <si>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</si>
  <si>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</si>
  <si>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</si>
  <si>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</si>
  <si>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</si>
  <si>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</si>
  <si>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</si>
  <si>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</si>
  <si>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</si>
  <si>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</si>
  <si>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</si>
  <si>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</si>
  <si>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</si>
  <si>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</si>
  <si>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</si>
  <si>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</si>
  <si>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</si>
  <si>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</si>
  <si>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</si>
  <si>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</si>
  <si>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</si>
  <si>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</si>
  <si>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</si>
  <si>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</si>
  <si>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</si>
  <si>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</si>
  <si>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</si>
  <si>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</si>
  <si>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</si>
  <si>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</si>
  <si>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</si>
  <si>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</si>
  <si>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</si>
  <si>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</si>
  <si>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</si>
  <si>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</si>
  <si>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</si>
  <si>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</si>
  <si>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</si>
  <si>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</si>
  <si>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</si>
  <si>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</si>
  <si>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</si>
  <si>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</si>
  <si>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</si>
  <si>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</si>
  <si>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</si>
  <si>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</si>
  <si>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</si>
  <si>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</si>
  <si>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</si>
  <si>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</si>
  <si>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</si>
  <si>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</si>
  <si>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</si>
  <si>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</si>
  <si>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</si>
  <si>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</si>
  <si>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</si>
  <si>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</si>
  <si>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</si>
  <si>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</si>
  <si>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</si>
  <si>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</si>
  <si>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</si>
  <si>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</si>
  <si>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</si>
  <si>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</si>
  <si>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</si>
  <si>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</si>
  <si>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</si>
  <si>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</si>
  <si>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</si>
  <si>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</si>
  <si>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</si>
  <si>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</si>
  <si>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</si>
  <si>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</si>
  <si>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</si>
  <si>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</si>
  <si>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</si>
  <si>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</si>
  <si>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</si>
  <si>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</si>
  <si>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</si>
  <si>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</si>
  <si>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</si>
  <si>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</si>
  <si>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</si>
  <si>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</si>
  <si>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</si>
  <si>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</si>
  <si>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</si>
  <si>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</si>
  <si>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</si>
  <si>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</si>
  <si>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</si>
  <si>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</si>
  <si>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</si>
  <si>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</si>
  <si>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</si>
  <si>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</si>
  <si>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</si>
  <si>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</si>
  <si>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</si>
  <si>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</si>
  <si>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</si>
  <si>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</si>
  <si>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</si>
  <si>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</si>
  <si>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</si>
  <si>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</si>
  <si>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</si>
  <si>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</si>
  <si>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</si>
  <si>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</si>
  <si>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</si>
  <si>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</si>
  <si>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</si>
  <si>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</si>
  <si>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</si>
  <si>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</si>
  <si>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</si>
  <si>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</si>
  <si>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</si>
  <si>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</si>
  <si>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</si>
  <si>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</si>
  <si>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</si>
  <si>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</si>
  <si>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</si>
  <si>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</si>
  <si>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</si>
  <si>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</si>
  <si>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</si>
  <si>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</si>
  <si>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</si>
  <si>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</si>
  <si>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</si>
  <si>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</si>
  <si>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</si>
  <si>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</si>
  <si>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</si>
  <si>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</si>
  <si>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</si>
  <si>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</si>
  <si>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</si>
  <si>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</si>
  <si>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</si>
  <si>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</si>
  <si>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</si>
  <si>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</si>
  <si>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</si>
  <si>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</si>
  <si>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</si>
  <si>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</si>
  <si>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</si>
  <si>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</si>
  <si>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</si>
  <si>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</si>
  <si>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</si>
  <si>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</si>
  <si>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</si>
  <si>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</si>
  <si>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</si>
  <si>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</si>
  <si>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</si>
  <si>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</si>
  <si>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</si>
  <si>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</si>
  <si>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</si>
  <si>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</si>
  <si>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</si>
  <si>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</si>
  <si>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</si>
  <si>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</si>
  <si>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</si>
  <si>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</si>
  <si>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</si>
  <si>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</si>
  <si>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</si>
  <si>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</si>
  <si>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</si>
  <si>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</si>
  <si>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</si>
  <si>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</si>
  <si>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</si>
  <si>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</si>
  <si>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</si>
  <si>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</si>
  <si>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</si>
  <si>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</si>
  <si>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</si>
  <si>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</si>
  <si>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</si>
  <si>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</si>
  <si>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</si>
  <si>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</si>
  <si>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</si>
  <si>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</si>
  <si>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</si>
  <si>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</si>
  <si>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</si>
  <si>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</si>
  <si>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</si>
  <si>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</si>
  <si>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</si>
  <si>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</si>
  <si>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</si>
  <si>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</si>
  <si>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</si>
  <si>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</si>
  <si>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</si>
  <si>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</si>
  <si>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</si>
  <si>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</si>
  <si>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</si>
  <si>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</si>
  <si>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</si>
  <si>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</si>
  <si>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</si>
  <si>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</si>
  <si>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</si>
  <si>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</si>
  <si>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</si>
  <si>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</si>
  <si>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</si>
  <si>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</si>
  <si>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</si>
  <si>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</si>
  <si>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</si>
  <si>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</si>
  <si>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</si>
  <si>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</si>
  <si>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</si>
  <si>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</si>
  <si>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</si>
  <si>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</si>
  <si>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</si>
  <si>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</si>
  <si>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</si>
  <si>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</si>
  <si>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</si>
  <si>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</si>
  <si>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</si>
  <si>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</si>
  <si>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</si>
  <si>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</si>
  <si>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</si>
  <si>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</si>
  <si>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</si>
  <si>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</si>
  <si>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</si>
  <si>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</si>
  <si>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</si>
  <si>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</si>
  <si>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</si>
  <si>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</si>
  <si>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</si>
  <si>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</si>
  <si>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</si>
  <si>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</si>
  <si>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</si>
  <si>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</si>
  <si>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</si>
  <si>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</si>
  <si>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</si>
  <si>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</si>
  <si>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</si>
  <si>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</si>
  <si>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</si>
  <si>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</si>
  <si>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</si>
  <si>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</si>
  <si>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</si>
  <si>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</si>
  <si>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</si>
  <si>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</si>
  <si>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</si>
  <si>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</si>
  <si>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</si>
  <si>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</si>
  <si>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</si>
  <si>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</si>
  <si>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</si>
  <si>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</si>
  <si>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</si>
  <si>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</si>
  <si>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</si>
  <si>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</si>
  <si>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</si>
  <si>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</si>
  <si>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</si>
  <si>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</si>
  <si>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</si>
  <si>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</si>
  <si>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</si>
  <si>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</si>
  <si>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</si>
  <si>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</si>
  <si>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</si>
  <si>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</si>
  <si>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</si>
  <si>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</si>
  <si>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</si>
  <si>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</si>
  <si>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</si>
  <si>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</si>
  <si>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</si>
  <si>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</si>
  <si>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</si>
  <si>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</si>
  <si>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</si>
  <si>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</si>
  <si>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</si>
  <si>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</si>
  <si>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</si>
  <si>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</si>
  <si>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</si>
  <si>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</si>
  <si>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</si>
  <si>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</si>
  <si>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</si>
  <si>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</si>
  <si>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</si>
  <si>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</si>
  <si>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</si>
  <si>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</si>
  <si>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</si>
  <si>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</si>
  <si>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</si>
  <si>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</si>
  <si>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</si>
  <si>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</si>
  <si>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</si>
  <si>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</si>
  <si>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</si>
  <si>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</si>
  <si>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</si>
  <si>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</si>
  <si>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</si>
  <si>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</si>
  <si>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</si>
  <si>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</si>
  <si>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</si>
  <si>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</si>
  <si>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</si>
  <si>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</si>
  <si>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</si>
  <si>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</si>
  <si>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</si>
  <si>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</si>
  <si>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</si>
  <si>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</si>
  <si>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</si>
  <si>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</si>
  <si>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</si>
  <si>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</si>
  <si>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</si>
  <si>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</si>
  <si>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</si>
  <si>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</si>
  <si>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</si>
  <si>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</si>
  <si>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</si>
  <si>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</si>
  <si>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</si>
  <si>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</si>
  <si>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</si>
  <si>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</si>
  <si>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</si>
  <si>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</si>
  <si>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</si>
  <si>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</si>
  <si>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</si>
  <si>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</si>
  <si>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</si>
  <si>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</si>
  <si>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</si>
  <si>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</si>
  <si>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</si>
  <si>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</si>
  <si>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</si>
  <si>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</si>
  <si>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</si>
  <si>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</si>
  <si>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</si>
  <si>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</si>
  <si>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</si>
  <si>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</si>
  <si>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</si>
  <si>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</si>
  <si>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</si>
  <si>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</si>
  <si>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</si>
  <si>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</si>
  <si>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</si>
  <si>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</si>
  <si>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</si>
  <si>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</si>
  <si>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</si>
  <si>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</si>
  <si>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</si>
  <si>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</si>
  <si>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</si>
  <si>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</si>
  <si>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</si>
  <si>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</si>
  <si>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</si>
  <si>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</si>
  <si>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</si>
  <si>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</si>
  <si>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</si>
  <si>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</si>
  <si>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</si>
  <si>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</si>
  <si>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</si>
  <si>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</si>
  <si>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</si>
  <si>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</si>
  <si>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</si>
  <si>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</si>
  <si>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</si>
  <si>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</si>
  <si>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</si>
  <si>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</si>
  <si>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</si>
  <si>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</si>
  <si>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</si>
  <si>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</si>
  <si>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</si>
  <si>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</si>
  <si>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</si>
  <si>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</si>
  <si>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</si>
  <si>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</si>
  <si>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</si>
  <si>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</si>
  <si>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</si>
  <si>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</si>
  <si>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</si>
  <si>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</si>
  <si>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</si>
  <si>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</si>
  <si>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</si>
  <si>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</si>
  <si>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</si>
  <si>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</si>
  <si>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</si>
  <si>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</si>
  <si>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</si>
  <si>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</si>
  <si>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</si>
  <si>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</si>
  <si>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</si>
  <si>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</si>
  <si>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</si>
  <si>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</si>
  <si>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</si>
  <si>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</si>
  <si>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</si>
  <si>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</si>
  <si>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</si>
  <si>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</si>
  <si>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</si>
  <si>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</si>
  <si>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</si>
  <si>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</si>
  <si>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</si>
  <si>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</si>
  <si>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</si>
  <si>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</si>
  <si>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</si>
  <si>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</si>
  <si>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</si>
  <si>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</si>
  <si>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</si>
  <si>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</si>
  <si>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</si>
  <si>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</si>
  <si>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</si>
  <si>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</si>
  <si>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</si>
  <si>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</si>
  <si>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</si>
  <si>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</si>
  <si>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</si>
  <si>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</si>
  <si>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</si>
  <si>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</si>
  <si>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</si>
  <si>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</si>
  <si>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</si>
  <si>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</si>
  <si>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</si>
  <si>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</si>
  <si>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</si>
  <si>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</si>
  <si>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</si>
  <si>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</si>
  <si>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</si>
  <si>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</si>
  <si>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</si>
  <si>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</si>
  <si>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</si>
  <si>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</si>
  <si>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</si>
  <si>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</si>
  <si>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</si>
  <si>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</si>
  <si>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</si>
  <si>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</si>
  <si>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</si>
  <si>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</si>
  <si>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</si>
  <si>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</si>
  <si>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</si>
  <si>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</si>
  <si>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</si>
  <si>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</si>
  <si>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</si>
  <si>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</si>
  <si>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</si>
  <si>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</si>
  <si>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</si>
  <si>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</si>
  <si>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</si>
  <si>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</si>
  <si>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</si>
  <si>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</si>
  <si>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</si>
  <si>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</si>
  <si>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</si>
  <si>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</si>
  <si>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</si>
  <si>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</si>
  <si>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</si>
  <si>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</si>
  <si>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</si>
  <si>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</si>
  <si>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</si>
  <si>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</si>
  <si>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</si>
  <si>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</si>
  <si>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</si>
  <si>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</si>
  <si>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</si>
  <si>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</si>
  <si>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</si>
  <si>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</si>
  <si>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</si>
  <si>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</si>
  <si>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</si>
  <si>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</si>
  <si>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</si>
  <si>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</si>
  <si>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</si>
  <si>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</si>
  <si>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</si>
  <si>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</si>
  <si>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</si>
  <si>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</si>
  <si>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</si>
  <si>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</si>
  <si>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</si>
  <si>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</si>
  <si>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</si>
  <si>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</si>
  <si>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</si>
  <si>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</si>
  <si>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</si>
  <si>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</si>
  <si>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</si>
  <si>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</si>
  <si>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</si>
  <si>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</si>
  <si>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</si>
  <si>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</si>
  <si>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</si>
  <si>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</si>
  <si>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</si>
  <si>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</si>
  <si>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</si>
  <si>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</si>
  <si>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</si>
  <si>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</si>
  <si>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</si>
  <si>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</si>
  <si>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</si>
  <si>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</si>
  <si>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</si>
  <si>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</si>
  <si>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</si>
  <si>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</si>
  <si>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</si>
  <si>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</si>
  <si>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</si>
  <si>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</si>
  <si>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</si>
  <si>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</si>
  <si>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</si>
  <si>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</si>
  <si>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</si>
  <si>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</si>
  <si>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</si>
  <si>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</si>
  <si>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</si>
  <si>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</si>
  <si>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</si>
  <si>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</si>
  <si>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</si>
  <si>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</si>
  <si>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</si>
  <si>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</si>
  <si>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</si>
  <si>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</si>
  <si>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</si>
  <si>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</si>
  <si>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</si>
  <si>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</si>
  <si>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</si>
  <si>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</si>
  <si>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</si>
  <si>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</si>
  <si>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</si>
  <si>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</si>
  <si>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</si>
  <si>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</si>
  <si>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</si>
  <si>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</si>
  <si>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</si>
  <si>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</si>
  <si>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</si>
  <si>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</si>
  <si>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</si>
  <si>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</si>
  <si>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</si>
  <si>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</si>
  <si>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</si>
  <si>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</si>
  <si>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</si>
  <si>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</si>
  <si>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</si>
  <si>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</si>
  <si>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</si>
  <si>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</si>
  <si>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</si>
  <si>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</si>
  <si>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</si>
  <si>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</si>
  <si>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</si>
  <si>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</si>
  <si>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</si>
  <si>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</si>
  <si>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</si>
  <si>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</si>
  <si>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</si>
  <si>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</si>
  <si>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</si>
  <si>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</si>
  <si>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</si>
  <si>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</si>
  <si>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</si>
  <si>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</si>
  <si>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</si>
  <si>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</si>
  <si>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</si>
  <si>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</si>
  <si>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</si>
  <si>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</si>
  <si>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</si>
  <si>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</si>
  <si>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</si>
  <si>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</si>
  <si>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</si>
  <si>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</si>
  <si>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</si>
  <si>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</si>
  <si>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</si>
  <si>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</si>
  <si>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</si>
  <si>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</si>
  <si>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</si>
  <si>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</si>
  <si>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</si>
  <si>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</si>
  <si>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</si>
  <si>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</si>
  <si>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</si>
  <si>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</si>
  <si>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</si>
  <si>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</si>
  <si>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</si>
  <si>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</si>
  <si>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</si>
  <si>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</si>
  <si>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</si>
  <si>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</si>
  <si>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</si>
  <si>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</si>
  <si>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</si>
  <si>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</si>
  <si>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</si>
  <si>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</si>
  <si>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</si>
  <si>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</si>
  <si>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</si>
  <si>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</si>
  <si>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</si>
  <si>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</si>
  <si>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</si>
  <si>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</si>
  <si>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</si>
  <si>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</si>
  <si>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</si>
  <si>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</si>
  <si>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</si>
  <si>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</si>
  <si>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</si>
  <si>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</si>
  <si>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</si>
  <si>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</si>
  <si>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</si>
  <si>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</si>
  <si>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</si>
  <si>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</si>
  <si>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</si>
  <si>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</si>
  <si>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</si>
  <si>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</si>
  <si>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</si>
  <si>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</si>
  <si>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</si>
  <si>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</si>
  <si>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</si>
  <si>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</si>
  <si>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</si>
  <si>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</si>
  <si>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</si>
  <si>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</si>
  <si>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</si>
  <si>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</si>
  <si>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</si>
  <si>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</si>
  <si>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</si>
  <si>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</si>
  <si>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</si>
  <si>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</si>
  <si>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</si>
  <si>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</si>
  <si>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</si>
  <si>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</si>
  <si>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</si>
  <si>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</si>
  <si>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</si>
  <si>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</si>
  <si>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</si>
  <si>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</si>
  <si>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</si>
  <si>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</si>
  <si>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</si>
  <si>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</si>
  <si>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</si>
  <si>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</si>
  <si>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</si>
  <si>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</si>
  <si>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</si>
  <si>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</si>
  <si>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</si>
  <si>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</si>
  <si>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</si>
  <si>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</si>
  <si>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</si>
  <si>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</si>
  <si>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</si>
  <si>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</si>
  <si>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</si>
  <si>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</si>
  <si>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</si>
  <si>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</si>
  <si>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</si>
  <si>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</si>
  <si>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</si>
  <si>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</si>
  <si>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</si>
  <si>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</si>
  <si>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</si>
  <si>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</si>
  <si>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</si>
  <si>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</si>
  <si>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</si>
  <si>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</si>
  <si>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</si>
  <si>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</si>
  <si>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</si>
  <si>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</si>
  <si>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</si>
  <si>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</si>
  <si>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</si>
  <si>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</si>
  <si>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</si>
  <si>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</si>
  <si>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</si>
  <si>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</si>
  <si>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</si>
  <si>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</si>
  <si>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</si>
  <si>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</si>
  <si>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</si>
  <si>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</si>
  <si>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</si>
  <si>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</si>
  <si>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</si>
  <si>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</si>
  <si>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</si>
  <si>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</si>
  <si>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</si>
  <si>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</si>
  <si>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</si>
  <si>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</si>
  <si>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</si>
  <si>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</si>
  <si>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</si>
  <si>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</si>
  <si>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</si>
  <si>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</si>
  <si>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</si>
  <si>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</si>
  <si>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</si>
  <si>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</si>
  <si>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</si>
  <si>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</si>
  <si>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</si>
  <si>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</si>
  <si>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</si>
  <si>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</si>
  <si>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</si>
  <si>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</si>
  <si>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</si>
  <si>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</si>
  <si>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</si>
  <si>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</si>
  <si>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</si>
  <si>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</si>
  <si>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</si>
  <si>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</si>
  <si>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</si>
  <si>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</si>
  <si>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</si>
  <si>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</si>
  <si>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</si>
  <si>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</si>
  <si>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</si>
  <si>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</si>
  <si>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</si>
  <si>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</si>
  <si>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</si>
  <si>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</si>
  <si>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</si>
  <si>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</si>
  <si>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</si>
  <si>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</si>
  <si>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</si>
  <si>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</si>
  <si>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</si>
  <si>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</si>
  <si>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</si>
  <si>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</si>
  <si>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</si>
  <si>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</si>
  <si>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</si>
  <si>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</si>
  <si>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</si>
  <si>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</si>
  <si>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</si>
  <si>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</si>
  <si>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</si>
  <si>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</si>
  <si>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</si>
  <si>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</si>
  <si>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</si>
  <si>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</si>
  <si>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</si>
  <si>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</si>
  <si>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</si>
  <si>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</si>
  <si>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</si>
  <si>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</si>
  <si>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</si>
  <si>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</si>
  <si>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</si>
  <si>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</si>
  <si>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</si>
  <si>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</si>
  <si>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</si>
  <si>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</si>
  <si>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</si>
  <si>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</si>
  <si>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</si>
  <si>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</si>
  <si>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</si>
  <si>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</si>
  <si>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</si>
  <si>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</si>
  <si>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</si>
  <si>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</si>
  <si>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</si>
  <si>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</si>
  <si>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</si>
  <si>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</si>
  <si>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</si>
  <si>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</si>
  <si>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</si>
  <si>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</si>
  <si>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</si>
  <si>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</si>
  <si>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</si>
  <si>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</si>
  <si>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</si>
  <si>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</si>
  <si>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</si>
  <si>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</si>
  <si>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</si>
  <si>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</si>
  <si>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</si>
  <si>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</si>
  <si>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</si>
  <si>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</si>
  <si>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</si>
  <si>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</si>
  <si>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</si>
  <si>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</si>
  <si>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</si>
  <si>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</si>
  <si>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</si>
  <si>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</si>
  <si>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</si>
  <si>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</si>
  <si>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</si>
  <si>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</si>
  <si>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</si>
  <si>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</si>
  <si>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</si>
  <si>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</si>
  <si>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</si>
  <si>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</si>
  <si>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</si>
  <si>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</si>
  <si>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</si>
  <si>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</si>
  <si>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</si>
  <si>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</si>
  <si>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</si>
  <si>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</si>
  <si>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</si>
  <si>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</si>
  <si>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</si>
  <si>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</si>
  <si>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</si>
  <si>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</si>
  <si>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</si>
  <si>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</si>
  <si>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</si>
  <si>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</si>
  <si>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</si>
  <si>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</si>
  <si>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</si>
  <si>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</si>
  <si>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</si>
  <si>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</si>
  <si>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</si>
  <si>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</si>
  <si>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</si>
  <si>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</si>
  <si>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</si>
  <si>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</si>
  <si>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</si>
  <si>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</si>
  <si>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</si>
  <si>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</si>
  <si>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</si>
  <si>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</si>
  <si>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</si>
  <si>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</si>
  <si>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</si>
  <si>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</si>
  <si>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</si>
  <si>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</si>
  <si>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</si>
  <si>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</si>
  <si>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</si>
  <si>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</si>
  <si>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</si>
  <si>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</si>
  <si>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</si>
  <si>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</si>
  <si>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</si>
  <si>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</si>
  <si>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</si>
  <si>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</si>
  <si>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</si>
  <si>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</si>
  <si>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</si>
  <si>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</si>
  <si>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</si>
  <si>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</si>
  <si>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</si>
  <si>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</si>
  <si>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</si>
  <si>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</si>
  <si>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</si>
  <si>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</si>
  <si>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</si>
  <si>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</si>
  <si>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</si>
  <si>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</si>
  <si>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</si>
  <si>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</si>
  <si>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</si>
  <si>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</si>
  <si>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</si>
  <si>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</si>
  <si>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</si>
  <si>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</si>
  <si>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</si>
  <si>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</si>
  <si>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</si>
  <si>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</si>
  <si>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</si>
  <si>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</si>
  <si>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</si>
  <si>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</si>
  <si>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</si>
  <si>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</si>
  <si>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</si>
  <si>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</si>
  <si>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</si>
  <si>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</si>
  <si>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</si>
  <si>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</si>
  <si>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</si>
  <si>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</si>
  <si>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</si>
  <si>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</si>
  <si>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</si>
  <si>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</si>
  <si>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</si>
  <si>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</si>
  <si>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</si>
  <si>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</si>
  <si>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</si>
  <si>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</si>
  <si>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</si>
  <si>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</si>
  <si>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</si>
  <si>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</si>
  <si>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</si>
  <si>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</si>
  <si>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</si>
  <si>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</si>
  <si>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</si>
  <si>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</si>
  <si>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</si>
  <si>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</si>
  <si>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</si>
  <si>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</si>
  <si>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</si>
  <si>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</si>
  <si>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</si>
  <si>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</si>
  <si>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</si>
  <si>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</si>
  <si>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</si>
  <si>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</si>
  <si>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</si>
  <si>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</si>
  <si>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</si>
  <si>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</si>
  <si>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</si>
  <si>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</si>
  <si>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</si>
  <si>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</si>
  <si>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</si>
  <si>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</si>
  <si>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</si>
  <si>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</si>
  <si>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</si>
  <si>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</si>
  <si>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</si>
  <si>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</si>
  <si>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</si>
  <si>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</si>
  <si>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</si>
  <si>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</si>
  <si>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</si>
  <si>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</si>
  <si>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</si>
  <si>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</si>
  <si>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</si>
  <si>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</si>
  <si>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</si>
  <si>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</si>
  <si>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</si>
  <si>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</si>
  <si>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</si>
  <si>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</si>
  <si>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</si>
  <si>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</si>
  <si>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</si>
  <si>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</si>
  <si>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</si>
  <si>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</si>
  <si>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</si>
  <si>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</si>
  <si>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</si>
  <si>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</si>
  <si>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</si>
  <si>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</si>
  <si>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</si>
  <si>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</si>
  <si>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</si>
  <si>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</si>
  <si>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</si>
  <si>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</si>
  <si>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</si>
  <si>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</si>
  <si>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</si>
  <si>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</si>
  <si>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</si>
  <si>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</si>
  <si>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</si>
  <si>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</si>
  <si>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</si>
  <si>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</si>
  <si>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</si>
  <si>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</si>
  <si>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</si>
  <si>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</si>
  <si>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</si>
  <si>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</si>
  <si>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</si>
  <si>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</si>
  <si>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</si>
  <si>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</si>
  <si>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</si>
  <si>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</si>
  <si>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</si>
  <si>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</si>
  <si>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</si>
  <si>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</si>
  <si>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</si>
  <si>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</si>
  <si>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</si>
  <si>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</si>
  <si>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</si>
  <si>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</si>
  <si>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</si>
  <si>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</si>
  <si>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</si>
  <si>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</si>
  <si>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</si>
  <si>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</si>
  <si>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</si>
  <si>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</si>
  <si>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</si>
  <si>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</si>
  <si>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</si>
  <si>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</si>
  <si>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</si>
  <si>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</si>
  <si>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</si>
  <si>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</si>
  <si>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</si>
  <si>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</si>
  <si>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</si>
  <si>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</si>
  <si>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</si>
  <si>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</si>
  <si>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</si>
  <si>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</si>
  <si>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</si>
  <si>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</si>
  <si>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</si>
  <si>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</si>
  <si>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</si>
  <si>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</si>
  <si>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</si>
  <si>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</si>
  <si>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</si>
  <si>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</si>
  <si>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</si>
  <si>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</si>
  <si>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</si>
  <si>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</si>
  <si>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</si>
  <si>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</si>
  <si>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</si>
  <si>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</si>
  <si>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</si>
  <si>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</si>
  <si>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</si>
  <si>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</si>
  <si>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</si>
  <si>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</si>
  <si>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</si>
  <si>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</si>
  <si>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</si>
  <si>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</si>
  <si>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</si>
  <si>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</si>
  <si>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</si>
  <si>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</si>
  <si>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</si>
  <si>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</si>
  <si>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</si>
  <si>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</si>
  <si>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</si>
  <si>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</si>
  <si>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</si>
  <si>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</si>
  <si>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</si>
  <si>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</si>
  <si>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</si>
  <si>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</si>
  <si>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</si>
  <si>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</si>
  <si>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</si>
  <si>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</si>
  <si>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</si>
  <si>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</si>
  <si>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</si>
  <si>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</si>
  <si>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</si>
  <si>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</si>
  <si>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</si>
  <si>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</si>
  <si>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</si>
  <si>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</si>
  <si>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</si>
  <si>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</si>
  <si>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</si>
  <si>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</si>
  <si>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</si>
  <si>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</si>
  <si>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</si>
  <si>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</si>
  <si>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</si>
  <si>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</si>
  <si>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</si>
  <si>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</si>
  <si>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</si>
  <si>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</si>
  <si>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</si>
  <si>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</si>
  <si>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</si>
  <si>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</si>
  <si>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</si>
  <si>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</si>
  <si>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</si>
  <si>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</si>
  <si>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</si>
  <si>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</si>
  <si>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</si>
  <si>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</si>
  <si>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</si>
  <si>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</si>
  <si>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</si>
  <si>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</si>
  <si>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</si>
  <si>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</si>
  <si>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</si>
  <si>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</si>
  <si>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</si>
  <si>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</si>
  <si>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</si>
  <si>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</si>
  <si>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</si>
  <si>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</si>
  <si>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</si>
  <si>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</si>
  <si>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</si>
  <si>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</si>
  <si>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</si>
  <si>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</si>
  <si>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</si>
  <si>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</si>
  <si>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</si>
  <si>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</si>
  <si>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</si>
  <si>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</si>
  <si>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</si>
  <si>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</si>
  <si>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</si>
  <si>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</si>
  <si>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</si>
  <si>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</si>
  <si>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</si>
  <si>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</si>
  <si>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</si>
  <si>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</si>
  <si>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</si>
  <si>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</si>
  <si>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</si>
  <si>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</si>
  <si>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</si>
  <si>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</si>
  <si>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</si>
  <si>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</si>
  <si>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</si>
  <si>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</si>
  <si>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</si>
  <si>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</si>
  <si>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</si>
  <si>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</si>
  <si>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</si>
  <si>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</si>
  <si>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</si>
  <si>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</si>
  <si>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</si>
  <si>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</si>
  <si>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</si>
  <si>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</si>
  <si>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</si>
  <si>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</si>
  <si>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</si>
  <si>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</si>
  <si>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</si>
  <si>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</si>
  <si>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</si>
  <si>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</si>
  <si>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</si>
  <si>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</si>
  <si>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</si>
  <si>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</si>
  <si>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</si>
  <si>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</si>
  <si>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</si>
  <si>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</si>
  <si>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</si>
  <si>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</si>
  <si>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</si>
  <si>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</si>
  <si>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</si>
  <si>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</si>
  <si>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</si>
  <si>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</si>
  <si>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</si>
  <si>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</si>
  <si>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</si>
  <si>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</si>
  <si>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</si>
  <si>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</si>
  <si>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</si>
  <si>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</si>
  <si>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</si>
  <si>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</si>
  <si>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</si>
  <si>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</si>
  <si>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</si>
  <si>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</si>
  <si>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</si>
  <si>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</si>
  <si>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</si>
  <si>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</si>
  <si>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</si>
  <si>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</si>
  <si>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</si>
  <si>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</si>
  <si>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</si>
  <si>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</si>
  <si>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</si>
  <si>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</si>
  <si>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</si>
  <si>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</si>
  <si>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</si>
  <si>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</si>
  <si>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</si>
  <si>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</si>
  <si>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</si>
  <si>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</si>
  <si>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</si>
  <si>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</si>
  <si>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</si>
  <si>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</si>
  <si>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</si>
  <si>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</si>
  <si>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</si>
  <si>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</si>
  <si>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</si>
  <si>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</si>
  <si>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</si>
  <si>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</si>
  <si>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</si>
  <si>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</si>
  <si>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</si>
  <si>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</si>
  <si>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</si>
  <si>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</si>
  <si>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</si>
  <si>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</si>
  <si>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</si>
  <si>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</si>
  <si>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</si>
  <si>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</si>
  <si>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</si>
  <si>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</si>
  <si>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</si>
  <si>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</si>
  <si>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</si>
  <si>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</si>
  <si>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</si>
  <si>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</si>
  <si>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</si>
  <si>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</si>
  <si>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</si>
  <si>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</si>
  <si>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</si>
  <si>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</si>
  <si>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</si>
  <si>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</si>
  <si>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</si>
  <si>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</si>
  <si>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</si>
  <si>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</si>
  <si>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</si>
  <si>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</si>
  <si>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</si>
  <si>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</si>
  <si>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</si>
  <si>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</si>
  <si>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</si>
  <si>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</si>
  <si>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</si>
  <si>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</si>
  <si>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</si>
  <si>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</si>
  <si>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</si>
  <si>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</si>
  <si>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</si>
  <si>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</si>
  <si>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</si>
  <si>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</si>
  <si>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</si>
  <si>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</si>
  <si>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</si>
  <si>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</si>
  <si>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</si>
  <si>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</si>
  <si>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</si>
  <si>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</si>
  <si>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</si>
  <si>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</si>
  <si>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</si>
  <si>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</si>
  <si>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</si>
  <si>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</si>
  <si>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</si>
  <si>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</si>
  <si>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</si>
  <si>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</si>
  <si>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</si>
  <si>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</si>
  <si>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</si>
  <si>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</si>
  <si>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</si>
  <si>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</si>
  <si>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</si>
  <si>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</si>
  <si>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</si>
  <si>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</si>
  <si>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</si>
  <si>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</si>
  <si>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</si>
  <si>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</si>
  <si>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</si>
  <si>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</si>
  <si>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</si>
  <si>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</si>
  <si>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</si>
  <si>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</si>
  <si>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</si>
  <si>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</si>
  <si>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</si>
  <si>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</si>
  <si>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</si>
  <si>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</si>
  <si>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</si>
  <si>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</si>
  <si>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</si>
  <si>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</si>
  <si>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</si>
  <si>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</si>
  <si>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</si>
  <si>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</si>
  <si>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</si>
  <si>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</si>
  <si>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</si>
  <si>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</si>
  <si>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</si>
  <si>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</si>
  <si>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</si>
  <si>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</si>
  <si>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</si>
  <si>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</si>
  <si>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</si>
  <si>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</si>
  <si>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</si>
  <si>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</si>
  <si>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</si>
  <si>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</si>
  <si>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</si>
  <si>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</si>
  <si>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</si>
  <si>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</si>
  <si>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</si>
  <si>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</si>
  <si>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</si>
  <si>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</si>
  <si>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</si>
  <si>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</si>
  <si>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</si>
  <si>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</si>
  <si>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</si>
  <si>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</si>
  <si>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</si>
  <si>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</si>
  <si>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</si>
  <si>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</si>
  <si>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</si>
  <si>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</si>
  <si>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</si>
  <si>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</si>
  <si>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</si>
  <si>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</si>
  <si>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</si>
  <si>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</si>
  <si>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</si>
  <si>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</si>
  <si>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</si>
  <si>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</si>
  <si>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</si>
  <si>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</si>
  <si>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</si>
  <si>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</si>
  <si>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</si>
  <si>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</si>
  <si>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</si>
  <si>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</si>
  <si>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</si>
  <si>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</si>
  <si>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</si>
  <si>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</si>
  <si>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</si>
  <si>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</si>
  <si>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</si>
  <si>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</si>
  <si>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</si>
  <si>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</si>
  <si>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</si>
  <si>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</si>
  <si>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</si>
  <si>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</si>
  <si>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</si>
  <si>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</si>
  <si>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</si>
  <si>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</si>
  <si>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</si>
  <si>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</si>
  <si>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</si>
  <si>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</si>
  <si>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</si>
  <si>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</si>
  <si>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</si>
  <si>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</si>
  <si>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</si>
  <si>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</si>
  <si>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</si>
  <si>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</si>
  <si>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</si>
  <si>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</si>
  <si>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</si>
  <si>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</si>
  <si>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</si>
  <si>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</si>
  <si>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</si>
  <si>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</si>
  <si>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</si>
  <si>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</si>
  <si>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</si>
  <si>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</si>
  <si>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</si>
  <si>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</si>
  <si>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</si>
  <si>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</si>
  <si>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</si>
  <si>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</si>
  <si>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</si>
  <si>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</si>
  <si>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</si>
  <si>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</si>
  <si>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</si>
  <si>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</si>
  <si>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</si>
  <si>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</si>
  <si>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</si>
  <si>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</si>
  <si>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</si>
  <si>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</si>
  <si>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</si>
  <si>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</si>
  <si>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</si>
  <si>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</si>
  <si>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</si>
  <si>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</si>
  <si>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</si>
  <si>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</si>
  <si>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</si>
  <si>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</si>
  <si>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</si>
  <si>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</si>
  <si>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</si>
  <si>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</si>
  <si>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</si>
  <si>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</si>
  <si>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</si>
  <si>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</si>
  <si>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</si>
  <si>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</si>
  <si>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</si>
  <si>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</si>
  <si>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</si>
  <si>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</si>
  <si>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</si>
  <si>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</si>
  <si>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</si>
  <si>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</si>
  <si>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</si>
  <si>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</si>
  <si>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</si>
  <si>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</si>
  <si>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</si>
  <si>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</si>
  <si>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</si>
  <si>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</si>
  <si>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</si>
  <si>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</si>
  <si>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</si>
  <si>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</si>
  <si>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</si>
  <si>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</si>
  <si>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</si>
  <si>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</si>
  <si>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</si>
  <si>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</si>
  <si>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</si>
  <si>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</si>
  <si>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</si>
  <si>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</si>
  <si>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</si>
  <si>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</si>
  <si>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</si>
  <si>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</si>
  <si>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</si>
  <si>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</si>
  <si>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</si>
  <si>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</si>
  <si>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</si>
  <si>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</si>
  <si>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</si>
  <si>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</si>
  <si>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</si>
  <si>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</si>
  <si>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</si>
  <si>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</si>
  <si>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</si>
  <si>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</si>
  <si>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</si>
  <si>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</si>
  <si>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</si>
  <si>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</si>
  <si>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</si>
  <si>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</si>
  <si>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</si>
  <si>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</si>
  <si>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</si>
  <si>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</si>
  <si>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</si>
  <si>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</si>
  <si>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</si>
  <si>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</si>
  <si>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</si>
  <si>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</si>
  <si>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</si>
  <si>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</si>
  <si>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</si>
  <si>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</si>
  <si>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</si>
  <si>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</si>
  <si>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</si>
  <si>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</si>
  <si>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</si>
  <si>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</si>
  <si>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</si>
  <si>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</si>
  <si>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</si>
  <si>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</si>
  <si>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</si>
  <si>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</si>
  <si>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</si>
  <si>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</si>
  <si>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</si>
  <si>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</si>
  <si>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</si>
  <si>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</si>
  <si>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</si>
  <si>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</si>
  <si>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</si>
  <si>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</si>
  <si>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</si>
  <si>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</si>
  <si>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</si>
  <si>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</si>
  <si>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</si>
  <si>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</si>
  <si>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</si>
  <si>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</si>
  <si>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</si>
  <si>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</si>
  <si>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</si>
  <si>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</si>
  <si>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</si>
  <si>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</si>
  <si>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</si>
  <si>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</si>
  <si>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</si>
  <si>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</si>
  <si>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</si>
  <si>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</si>
  <si>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</si>
  <si>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</si>
  <si>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</si>
  <si>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</si>
  <si>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</si>
  <si>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</si>
  <si>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</si>
  <si>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</si>
  <si>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</si>
  <si>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</si>
  <si>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</si>
  <si>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</si>
  <si>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</si>
  <si>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</si>
  <si>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</si>
  <si>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</si>
  <si>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</si>
  <si>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</si>
  <si>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</si>
  <si>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</si>
  <si>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</si>
  <si>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</si>
  <si>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</si>
  <si>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</si>
  <si>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</si>
  <si>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</si>
  <si>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</si>
  <si>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</si>
  <si>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</si>
  <si>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</si>
  <si>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</si>
  <si>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</si>
  <si>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</si>
  <si>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</si>
  <si>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</si>
  <si>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</si>
  <si>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</si>
  <si>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</si>
  <si>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</si>
  <si>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</si>
  <si>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</si>
  <si>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</si>
  <si>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</si>
  <si>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</si>
  <si>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</si>
  <si>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</si>
  <si>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</si>
  <si>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</si>
  <si>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</si>
  <si>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</si>
  <si>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</si>
  <si>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</si>
  <si>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</si>
  <si>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</si>
  <si>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</si>
  <si>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</si>
  <si>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</si>
  <si>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</si>
  <si>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</si>
  <si>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</si>
  <si>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</si>
  <si>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</si>
  <si>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</si>
  <si>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</si>
  <si>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</si>
  <si>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</si>
  <si>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</si>
  <si>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</si>
  <si>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</si>
  <si>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</si>
  <si>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</si>
  <si>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</si>
  <si>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</si>
  <si>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</si>
  <si>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</si>
  <si>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</si>
  <si>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</si>
  <si>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</si>
  <si>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</si>
  <si>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</si>
  <si>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</si>
  <si>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</si>
  <si>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</si>
  <si>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</si>
  <si>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</si>
  <si>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</si>
  <si>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</si>
  <si>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</si>
  <si>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</si>
  <si>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</si>
  <si>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</si>
  <si>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</si>
  <si>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</si>
  <si>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</si>
  <si>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</si>
  <si>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</si>
  <si>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</si>
  <si>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</si>
  <si>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</si>
  <si>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</si>
  <si>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</si>
  <si>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</si>
  <si>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</si>
  <si>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</si>
  <si>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</si>
  <si>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</si>
  <si>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</si>
  <si>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</si>
  <si>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</si>
  <si>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</si>
  <si>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</si>
  <si>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</si>
  <si>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b1308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</si>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</sst>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49" fontId="248" fillId="75" borderId="13" xfId="34" applyNumberFormat="1" applyFont="1" applyFill="1" applyBorder="1" applyAlignment="1" applyProtection="1">
      <alignment horizontal="center" vertical="center" wrapText="1"/>
      <protection/>
    </xf>
    <xf numFmtId="0" fontId="270" fillId="39" borderId="26" xfId="34" applyFont="1" applyFill="1" applyBorder="1" applyAlignment="1">
      <alignment vertical="center"/>
      <protection/>
    </xf>
    <xf numFmtId="1" fontId="248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48" fillId="39" borderId="18" xfId="34" applyNumberFormat="1" applyFont="1" applyFill="1" applyBorder="1" applyAlignment="1" applyProtection="1">
      <alignment horizontal="center" vertical="center" wrapText="1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972</v>
      </c>
      <c r="C1" s="996"/>
      <c r="D1" s="996"/>
      <c r="E1" s="997"/>
      <c r="F1" s="998" t="s">
        <v>955</v>
      </c>
      <c r="G1" s="999" t="s">
        <v>973</v>
      </c>
      <c r="H1" s="997"/>
      <c r="I1" s="1000" t="s">
        <v>974</v>
      </c>
      <c r="J1" s="1000"/>
      <c r="K1" s="997"/>
      <c r="L1" s="1001" t="s">
        <v>975</v>
      </c>
      <c r="M1" s="997"/>
      <c r="N1" s="1002"/>
      <c r="O1" s="997"/>
      <c r="P1" s="1003" t="s">
        <v>976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Твърдица</v>
      </c>
      <c r="C2" s="1659"/>
      <c r="D2" s="1660"/>
      <c r="E2" s="1008"/>
      <c r="F2" s="1009">
        <f>+OTCHET!H9</f>
        <v>0</v>
      </c>
      <c r="G2" s="1010" t="str">
        <f>+OTCHET!F12</f>
        <v>7004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977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978</v>
      </c>
      <c r="C4" s="1020"/>
      <c r="D4" s="1020"/>
      <c r="E4" s="1021"/>
      <c r="F4" s="1020"/>
      <c r="G4" s="1022"/>
      <c r="H4" s="1022"/>
      <c r="I4" s="1022"/>
      <c r="J4" s="1022" t="s">
        <v>979</v>
      </c>
      <c r="K4" s="1011"/>
      <c r="L4" s="1023">
        <f>+Q4</f>
        <v>2023</v>
      </c>
      <c r="M4" s="1024"/>
      <c r="N4" s="1024"/>
      <c r="O4" s="1012"/>
      <c r="P4" s="1025" t="s">
        <v>979</v>
      </c>
      <c r="Q4" s="1023">
        <f>+OTCHET!C3</f>
        <v>2023</v>
      </c>
      <c r="R4" s="1015"/>
      <c r="S4" s="1668" t="s">
        <v>980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981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44957</v>
      </c>
      <c r="M6" s="1008"/>
      <c r="N6" s="1033" t="s">
        <v>982</v>
      </c>
      <c r="O6" s="997"/>
      <c r="P6" s="1034">
        <f>OTCHET!F9</f>
        <v>44957</v>
      </c>
      <c r="Q6" s="1033" t="s">
        <v>982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983</v>
      </c>
      <c r="G8" s="1045" t="s">
        <v>984</v>
      </c>
      <c r="H8" s="1008"/>
      <c r="I8" s="1046" t="s">
        <v>985</v>
      </c>
      <c r="J8" s="1047" t="s">
        <v>986</v>
      </c>
      <c r="K8" s="1008"/>
      <c r="L8" s="1048" t="s">
        <v>987</v>
      </c>
      <c r="M8" s="1008"/>
      <c r="N8" s="1049" t="s">
        <v>988</v>
      </c>
      <c r="O8" s="1050"/>
      <c r="P8" s="1051" t="s">
        <v>989</v>
      </c>
      <c r="Q8" s="1052" t="s">
        <v>990</v>
      </c>
      <c r="R8" s="1035"/>
      <c r="S8" s="1670" t="s">
        <v>959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991</v>
      </c>
      <c r="C9" s="1054"/>
      <c r="D9" s="1055"/>
      <c r="E9" s="1008"/>
      <c r="F9" s="1056">
        <f>+L4</f>
        <v>2023</v>
      </c>
      <c r="G9" s="1057">
        <f>+L6</f>
        <v>44957</v>
      </c>
      <c r="H9" s="1008"/>
      <c r="I9" s="1058">
        <f>+L4</f>
        <v>2023</v>
      </c>
      <c r="J9" s="1059">
        <f>+L6</f>
        <v>44957</v>
      </c>
      <c r="K9" s="1060"/>
      <c r="L9" s="1061">
        <f>+L6</f>
        <v>44957</v>
      </c>
      <c r="M9" s="1060"/>
      <c r="N9" s="1062">
        <f>+L6</f>
        <v>44957</v>
      </c>
      <c r="O9" s="1063"/>
      <c r="P9" s="1064">
        <f>+L4</f>
        <v>2023</v>
      </c>
      <c r="Q9" s="1062">
        <f>+L6</f>
        <v>44957</v>
      </c>
      <c r="R9" s="1035"/>
      <c r="S9" s="1673" t="s">
        <v>960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992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993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994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994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995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995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996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997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1992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1978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1977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998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999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1000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1001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1002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1003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1004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1005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1006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1007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1008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1009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1010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1979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1011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1012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1013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1013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1014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1015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1016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1017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1018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1019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1020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1021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1022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1023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1024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1025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1026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1027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1028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1029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1030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1031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1032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1033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1034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1035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1036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1037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1037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1038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1039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1040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1041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1995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1042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1043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5" t="s">
        <v>1044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1045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1046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1047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1048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1049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1049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1050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1050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1051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36584</v>
      </c>
      <c r="K51" s="1084"/>
      <c r="L51" s="1091">
        <f>+IF($P$2=33,$Q51,0)</f>
        <v>0</v>
      </c>
      <c r="M51" s="1084"/>
      <c r="N51" s="1121">
        <f>+ROUND(+G51+J51+L51,0)</f>
        <v>36584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36584</v>
      </c>
      <c r="R51" s="1035"/>
      <c r="S51" s="1676" t="s">
        <v>1052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1053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1054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1055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9" t="s">
        <v>1056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1057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22480</v>
      </c>
      <c r="K54" s="1084"/>
      <c r="L54" s="1109">
        <f>+IF($P$2=33,$Q54,0)</f>
        <v>0</v>
      </c>
      <c r="M54" s="1084"/>
      <c r="N54" s="1110">
        <f>+ROUND(+G54+J54+L54,0)</f>
        <v>22480</v>
      </c>
      <c r="O54" s="1086"/>
      <c r="P54" s="1108">
        <f>+ROUND(OTCHET!E187+OTCHET!E190,0)</f>
        <v>0</v>
      </c>
      <c r="Q54" s="1109">
        <f>+ROUND(OTCHET!L187+OTCHET!L190,0)</f>
        <v>22480</v>
      </c>
      <c r="R54" s="1035"/>
      <c r="S54" s="1679" t="s">
        <v>1058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1059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4708</v>
      </c>
      <c r="K55" s="1084"/>
      <c r="L55" s="1109">
        <f>+IF($P$2=33,$Q55,0)</f>
        <v>0</v>
      </c>
      <c r="M55" s="1084"/>
      <c r="N55" s="1110">
        <f>+ROUND(+G55+J55+L55,0)</f>
        <v>4708</v>
      </c>
      <c r="O55" s="1086"/>
      <c r="P55" s="1108">
        <f>+ROUND(OTCHET!E196+OTCHET!E204,0)</f>
        <v>0</v>
      </c>
      <c r="Q55" s="1109">
        <f>+ROUND(OTCHET!L196+OTCHET!L204,0)</f>
        <v>4708</v>
      </c>
      <c r="R55" s="1035"/>
      <c r="S55" s="1685" t="s">
        <v>1060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1061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63772</v>
      </c>
      <c r="K56" s="1084"/>
      <c r="L56" s="1197">
        <f>+ROUND(+SUM(L51:L55),0)</f>
        <v>0</v>
      </c>
      <c r="M56" s="1084"/>
      <c r="N56" s="1198">
        <f>+ROUND(+SUM(N51:N55),0)</f>
        <v>63772</v>
      </c>
      <c r="O56" s="1086"/>
      <c r="P56" s="1196">
        <f>+ROUND(+SUM(P51:P55),0)</f>
        <v>0</v>
      </c>
      <c r="Q56" s="1197">
        <f>+ROUND(+SUM(Q51:Q55),0)</f>
        <v>63772</v>
      </c>
      <c r="R56" s="1035"/>
      <c r="S56" s="1688" t="s">
        <v>1062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1063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1063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1064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1065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1066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1067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1068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1069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1070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1071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1072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1073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1074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1075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1076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1076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1077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1078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1079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1080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1081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1082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1083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1083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1084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1085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1086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1087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1088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1089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1090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1090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1091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1092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1093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1094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1095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1096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1097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63772</v>
      </c>
      <c r="K77" s="1084"/>
      <c r="L77" s="1222">
        <f>+ROUND(L56+L63+L67+L71+L75,0)</f>
        <v>0</v>
      </c>
      <c r="M77" s="1084"/>
      <c r="N77" s="1223">
        <f>+ROUND(N56+N63+N67+N71+N75,0)</f>
        <v>63772</v>
      </c>
      <c r="O77" s="1086"/>
      <c r="P77" s="1220">
        <f>+ROUND(P56+P63+P67+P71+P75,0)</f>
        <v>0</v>
      </c>
      <c r="Q77" s="1221">
        <f>+ROUND(Q56+Q63+Q67+Q71+Q75,0)</f>
        <v>63772</v>
      </c>
      <c r="R77" s="1035"/>
      <c r="S77" s="1703" t="s">
        <v>1098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1099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1099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1100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83050</v>
      </c>
      <c r="K79" s="1084"/>
      <c r="L79" s="1097">
        <f>+IF($P$2=33,$Q79,0)</f>
        <v>0</v>
      </c>
      <c r="M79" s="1084"/>
      <c r="N79" s="1098">
        <f>+ROUND(+G79+J79+L79,0)</f>
        <v>83050</v>
      </c>
      <c r="O79" s="1086"/>
      <c r="P79" s="1096">
        <f>+ROUND(OTCHET!E419,0)</f>
        <v>0</v>
      </c>
      <c r="Q79" s="1097">
        <f>+ROUND(OTCHET!L419,0)</f>
        <v>83050</v>
      </c>
      <c r="R79" s="1035"/>
      <c r="S79" s="1676" t="s">
        <v>1101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1102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55848</v>
      </c>
      <c r="K80" s="1084"/>
      <c r="L80" s="1109">
        <f>+IF($P$2=33,$Q80,0)</f>
        <v>0</v>
      </c>
      <c r="M80" s="1084"/>
      <c r="N80" s="1110">
        <f>+ROUND(+G80+J80+L80,0)</f>
        <v>55848</v>
      </c>
      <c r="O80" s="1086"/>
      <c r="P80" s="1108">
        <f>+ROUND(OTCHET!E429,0)</f>
        <v>0</v>
      </c>
      <c r="Q80" s="1109">
        <f>+ROUND(OTCHET!L429,0)</f>
        <v>55848</v>
      </c>
      <c r="R80" s="1035"/>
      <c r="S80" s="1679" t="s">
        <v>1103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1104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138898</v>
      </c>
      <c r="K81" s="1084"/>
      <c r="L81" s="1231">
        <f>+ROUND(L79+L80,0)</f>
        <v>0</v>
      </c>
      <c r="M81" s="1084"/>
      <c r="N81" s="1232">
        <f>+ROUND(N79+N80,0)</f>
        <v>138898</v>
      </c>
      <c r="O81" s="1086"/>
      <c r="P81" s="1230">
        <f>+ROUND(P79+P80,0)</f>
        <v>0</v>
      </c>
      <c r="Q81" s="1231">
        <f>+ROUND(Q79+Q80,0)</f>
        <v>138898</v>
      </c>
      <c r="R81" s="1035"/>
      <c r="S81" s="1706" t="s">
        <v>1105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1106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75126</v>
      </c>
      <c r="K83" s="1084"/>
      <c r="L83" s="1244">
        <f>+ROUND(L48,0)-ROUND(L77,0)+ROUND(L81,0)</f>
        <v>0</v>
      </c>
      <c r="M83" s="1084"/>
      <c r="N83" s="1245">
        <f>+ROUND(N48,0)-ROUND(N77,0)+ROUND(N81,0)</f>
        <v>75126</v>
      </c>
      <c r="O83" s="1246"/>
      <c r="P83" s="1243">
        <f>+ROUND(P48,0)-ROUND(P77,0)+ROUND(P81,0)</f>
        <v>0</v>
      </c>
      <c r="Q83" s="1244">
        <f>+ROUND(Q48,0)-ROUND(Q77,0)+ROUND(Q81,0)</f>
        <v>75126</v>
      </c>
      <c r="R83" s="1035"/>
      <c r="S83" s="1240" t="s">
        <v>1106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1107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-75126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-75126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-75126</v>
      </c>
      <c r="R84" s="1035"/>
      <c r="S84" s="1247" t="s">
        <v>1107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1108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1108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1109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1109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1110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1111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1112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1113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1114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1115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1116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1116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1117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1118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1119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1120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1121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1122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1123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1124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1125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1126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1127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1127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1128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1129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1130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1131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1132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1133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1134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1135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1136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1136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1137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1137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1138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1139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1140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1141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1142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1143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1144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1144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1145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1146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1147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1148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1149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1150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1151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1151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1152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1153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1154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1155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1156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1157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1158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1158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1159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1160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1161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1162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1163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1164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1165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1166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1167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1167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1168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1169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1170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1965</v>
      </c>
      <c r="K123" s="1084"/>
      <c r="L123" s="1109">
        <f>+IF($P$2=33,$Q123,0)</f>
        <v>0</v>
      </c>
      <c r="M123" s="1084"/>
      <c r="N123" s="1110">
        <f>+ROUND(+G123+J123+L123,0)</f>
        <v>1965</v>
      </c>
      <c r="O123" s="1086"/>
      <c r="P123" s="1108">
        <f>+ROUND(OTCHET!E524,0)</f>
        <v>0</v>
      </c>
      <c r="Q123" s="1109">
        <f>+ROUND(OTCHET!L524,0)</f>
        <v>1965</v>
      </c>
      <c r="R123" s="1035"/>
      <c r="S123" s="1360" t="s">
        <v>1171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1172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1173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1980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1981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1174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1175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1176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1965</v>
      </c>
      <c r="K127" s="1084"/>
      <c r="L127" s="1231">
        <f>+ROUND(+SUM(L122:L126),0)</f>
        <v>0</v>
      </c>
      <c r="M127" s="1084"/>
      <c r="N127" s="1232">
        <f>+ROUND(+SUM(N122:N126),0)</f>
        <v>1965</v>
      </c>
      <c r="O127" s="1086"/>
      <c r="P127" s="1230">
        <f>+ROUND(+SUM(P122:P126),0)</f>
        <v>0</v>
      </c>
      <c r="Q127" s="1231">
        <f>+ROUND(+SUM(Q122:Q126),0)</f>
        <v>1965</v>
      </c>
      <c r="R127" s="1035"/>
      <c r="S127" s="1706" t="s">
        <v>1177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1178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1178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1179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1180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1181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1182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1183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77091</v>
      </c>
      <c r="K131" s="1084"/>
      <c r="L131" s="1109">
        <f>+IF($P$2=33,$Q131,0)</f>
        <v>0</v>
      </c>
      <c r="M131" s="1084"/>
      <c r="N131" s="1110">
        <f>+ROUND(+G131+J131+L131,0)</f>
        <v>77091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77091</v>
      </c>
      <c r="R131" s="1035"/>
      <c r="S131" s="1718" t="s">
        <v>1184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1185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77091</v>
      </c>
      <c r="K132" s="1084"/>
      <c r="L132" s="1284">
        <f>+ROUND(+L131-L129-L130,0)</f>
        <v>0</v>
      </c>
      <c r="M132" s="1084"/>
      <c r="N132" s="1285">
        <f>+ROUND(+N131-N129-N130,0)</f>
        <v>77091</v>
      </c>
      <c r="O132" s="1086"/>
      <c r="P132" s="1283">
        <f>+ROUND(+P131-P129-P130,0)</f>
        <v>0</v>
      </c>
      <c r="Q132" s="1284">
        <f>+ROUND(+Q131-Q129-Q130,0)</f>
        <v>77091</v>
      </c>
      <c r="R132" s="1035"/>
      <c r="S132" s="1721" t="s">
        <v>1186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1187</v>
      </c>
      <c r="C134" s="1292">
        <f>+OTCHET!B605</f>
        <v>44966</v>
      </c>
      <c r="D134" s="1236" t="s">
        <v>1188</v>
      </c>
      <c r="E134" s="1008"/>
      <c r="F134" s="1725"/>
      <c r="G134" s="1725"/>
      <c r="H134" s="1008"/>
      <c r="I134" s="1293" t="s">
        <v>1189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1190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1191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1192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1193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954</v>
      </c>
      <c r="F11" s="696">
        <f>OTCHET!F9</f>
        <v>44957</v>
      </c>
      <c r="G11" s="697" t="s">
        <v>955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956</v>
      </c>
      <c r="C12" s="701"/>
      <c r="D12" s="693"/>
      <c r="E12" s="678"/>
      <c r="F12" s="702"/>
      <c r="G12" s="678"/>
      <c r="H12" s="235"/>
      <c r="I12" s="1730" t="s">
        <v>953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957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958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959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960</v>
      </c>
      <c r="C18" s="725"/>
      <c r="D18" s="725"/>
      <c r="E18" s="1733"/>
      <c r="F18" s="1735"/>
      <c r="G18" s="726" t="s">
        <v>788</v>
      </c>
      <c r="H18" s="727" t="s">
        <v>789</v>
      </c>
      <c r="I18" s="727" t="s">
        <v>787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961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1996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846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962</v>
      </c>
      <c r="C25" s="770" t="s">
        <v>826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826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827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827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963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828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828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829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829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833</v>
      </c>
      <c r="D38" s="835"/>
      <c r="E38" s="836">
        <f>E39+E43+E44+E46+SUM(E48:E52)+E55</f>
        <v>0</v>
      </c>
      <c r="F38" s="836">
        <f>F39+F43+F44+F46+SUM(F48:F52)+F55</f>
        <v>63772</v>
      </c>
      <c r="G38" s="837">
        <f>G39+G43+G44+G46+SUM(G48:G52)+G55</f>
        <v>22239</v>
      </c>
      <c r="H38" s="838">
        <f>H39+H43+H44+H46+SUM(H48:H52)+H55</f>
        <v>41533</v>
      </c>
      <c r="I38" s="838">
        <f>I39+I43+I44+I46+SUM(I48:I52)+I55</f>
        <v>0</v>
      </c>
      <c r="J38" s="762"/>
      <c r="K38" s="839" t="s">
        <v>833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1960</v>
      </c>
      <c r="C39" s="930"/>
      <c r="D39" s="1613"/>
      <c r="E39" s="799">
        <f>SUM(E40:E42)</f>
        <v>0</v>
      </c>
      <c r="F39" s="799">
        <f>SUM(F40:F42)</f>
        <v>27188</v>
      </c>
      <c r="G39" s="800">
        <f>SUM(G40:G42)</f>
        <v>19192</v>
      </c>
      <c r="H39" s="801">
        <f>SUM(H40:H42)</f>
        <v>7996</v>
      </c>
      <c r="I39" s="1615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830</v>
      </c>
      <c r="D40" s="861"/>
      <c r="E40" s="862">
        <f>OTCHET!E187</f>
        <v>0</v>
      </c>
      <c r="F40" s="862">
        <f aca="true" t="shared" si="1" ref="F40:F55">+G40+H40+I40</f>
        <v>13241</v>
      </c>
      <c r="G40" s="863">
        <f>OTCHET!I187</f>
        <v>13241</v>
      </c>
      <c r="H40" s="864">
        <f>OTCHET!J187</f>
        <v>0</v>
      </c>
      <c r="I40" s="1402">
        <f>OTCHET!K187</f>
        <v>0</v>
      </c>
      <c r="J40" s="844"/>
      <c r="K40" s="865" t="s">
        <v>830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1963</v>
      </c>
      <c r="C41" s="1617" t="s">
        <v>831</v>
      </c>
      <c r="D41" s="1616"/>
      <c r="E41" s="1618">
        <f>OTCHET!E190</f>
        <v>0</v>
      </c>
      <c r="F41" s="1618">
        <f t="shared" si="1"/>
        <v>9239</v>
      </c>
      <c r="G41" s="1619">
        <f>OTCHET!I190</f>
        <v>2374</v>
      </c>
      <c r="H41" s="1620">
        <f>OTCHET!J190</f>
        <v>6865</v>
      </c>
      <c r="I41" s="1621">
        <f>OTCHET!K190</f>
        <v>0</v>
      </c>
      <c r="J41" s="844"/>
      <c r="K41" s="1622" t="s">
        <v>831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1964</v>
      </c>
      <c r="C42" s="1617" t="s">
        <v>66</v>
      </c>
      <c r="D42" s="1616"/>
      <c r="E42" s="1618">
        <f>+OTCHET!E196+OTCHET!E204</f>
        <v>0</v>
      </c>
      <c r="F42" s="1618">
        <f t="shared" si="1"/>
        <v>4708</v>
      </c>
      <c r="G42" s="1619">
        <f>+OTCHET!I196+OTCHET!I204</f>
        <v>3577</v>
      </c>
      <c r="H42" s="1620">
        <f>+OTCHET!J196+OTCHET!J204</f>
        <v>1131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0</v>
      </c>
      <c r="F43" s="804">
        <f t="shared" si="1"/>
        <v>36584</v>
      </c>
      <c r="G43" s="805">
        <f>+OTCHET!I205+OTCHET!I223+OTCHET!I271</f>
        <v>3047</v>
      </c>
      <c r="H43" s="806">
        <f>+OTCHET!J205+OTCHET!J223+OTCHET!J271</f>
        <v>33537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832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832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138898</v>
      </c>
      <c r="G56" s="882">
        <f>+G57+G58+G62</f>
        <v>6139</v>
      </c>
      <c r="H56" s="883">
        <f>+H57+H58+H62</f>
        <v>132759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138898</v>
      </c>
      <c r="G58" s="891">
        <f>+OTCHET!I383+OTCHET!I391+OTCHET!I396+OTCHET!I399+OTCHET!I402+OTCHET!I405+OTCHET!I406+OTCHET!I409+OTCHET!I422+OTCHET!I423+OTCHET!I424+OTCHET!I425+OTCHET!I426</f>
        <v>6139</v>
      </c>
      <c r="H58" s="892">
        <f>+OTCHET!J383+OTCHET!J391+OTCHET!J396+OTCHET!J399+OTCHET!J402+OTCHET!J405+OTCHET!J406+OTCHET!J409+OTCHET!J422+OTCHET!J423+OTCHET!J424+OTCHET!J425+OTCHET!J426</f>
        <v>132759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55848</v>
      </c>
      <c r="G59" s="895">
        <f>+OTCHET!I422+OTCHET!I423+OTCHET!I424+OTCHET!I425+OTCHET!I426</f>
        <v>-2183</v>
      </c>
      <c r="H59" s="896">
        <f>+OTCHET!J422+OTCHET!J423+OTCHET!J424+OTCHET!J425+OTCHET!J426</f>
        <v>58031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834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834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1991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964</v>
      </c>
      <c r="C64" s="915"/>
      <c r="D64" s="915"/>
      <c r="E64" s="916">
        <f>+E22-E38+E56-E63</f>
        <v>0</v>
      </c>
      <c r="F64" s="916">
        <f>+F22-F38+F56-F63</f>
        <v>75126</v>
      </c>
      <c r="G64" s="917">
        <f>+G22-G38+G56-G63</f>
        <v>-16100</v>
      </c>
      <c r="H64" s="918">
        <f>+H22-H38+H56-H63</f>
        <v>91226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-14135</v>
      </c>
      <c r="H65" s="923">
        <f>+H$64+H$66</f>
        <v>14135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-75126</v>
      </c>
      <c r="G66" s="927">
        <f>SUM(+G68+G76+G77+G84+G85+G86+G89+G90+G91+G92+G93+G94+G95)</f>
        <v>1965</v>
      </c>
      <c r="H66" s="928">
        <f>SUM(+H68+H76+H77+H84+H85+H86+H89+H90+H91+H92+H93+H94+H95)</f>
        <v>-77091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835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835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965</v>
      </c>
      <c r="C72" s="945" t="s">
        <v>836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836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837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837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966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967</v>
      </c>
      <c r="C84" s="854" t="s">
        <v>838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838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968</v>
      </c>
      <c r="C85" s="846" t="s">
        <v>839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839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845</v>
      </c>
      <c r="C86" s="765" t="s">
        <v>309</v>
      </c>
      <c r="D86" s="847"/>
      <c r="E86" s="894">
        <f>+E87+E88</f>
        <v>0</v>
      </c>
      <c r="F86" s="894">
        <f>+F87+F88</f>
        <v>1965</v>
      </c>
      <c r="G86" s="895">
        <f>+G87+G88</f>
        <v>1965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844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1965</v>
      </c>
      <c r="G88" s="953">
        <f>+OTCHET!I521+OTCHET!I524+OTCHET!I544</f>
        <v>1965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840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840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843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842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-77091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-77091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841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969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821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822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823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824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825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823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824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-14135</v>
      </c>
      <c r="H105" s="974">
        <f>+H$64+H$66</f>
        <v>14135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970</v>
      </c>
      <c r="C108" s="981"/>
      <c r="D108" s="981"/>
      <c r="E108" s="982"/>
      <c r="F108" s="982"/>
      <c r="G108" s="1736" t="s">
        <v>971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863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 t="str">
        <f>+OTCHET!D603</f>
        <v>Ирина Азманова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861</v>
      </c>
      <c r="C113" s="975"/>
      <c r="D113" s="975"/>
      <c r="E113" s="986"/>
      <c r="F113" s="986"/>
      <c r="G113" s="678"/>
      <c r="H113" s="988" t="s">
        <v>864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 t="str">
        <f>+OTCHET!G600</f>
        <v>Диана Димитрова</v>
      </c>
      <c r="F114" s="1737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308"/>
  <sheetViews>
    <sheetView tabSelected="1" zoomScale="75" zoomScaleNormal="75" zoomScaleSheetLayoutView="85" workbookViewId="0" topLeftCell="B593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3" t="s">
        <v>2051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0" t="str">
        <f>VLOOKUP(E15,SMETKA,2,FALSE)</f>
        <v>ОТЧЕТНИ ДАННИ ПО ЕБК ЗА СМЕТКИТЕ ЗА СРЕДСТВАТА ОТ ЕВРОПЕЙСКИЯ СЪЮЗ - КСФ</v>
      </c>
      <c r="C7" s="1791"/>
      <c r="D7" s="179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2" t="s">
        <v>1850</v>
      </c>
      <c r="C9" s="1793"/>
      <c r="D9" s="1794"/>
      <c r="E9" s="115">
        <f>DATE($C$3,1,1)</f>
        <v>44927</v>
      </c>
      <c r="F9" s="116">
        <v>44957</v>
      </c>
      <c r="G9" s="113"/>
      <c r="H9" s="1404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85" t="str">
        <f>VLOOKUP(F9,DateName,2,FALSE)</f>
        <v>януари</v>
      </c>
      <c r="G10" s="113"/>
      <c r="H10" s="114"/>
      <c r="I10" s="1839" t="s">
        <v>953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Твърдица</v>
      </c>
      <c r="C12" s="1796"/>
      <c r="D12" s="1797"/>
      <c r="E12" s="118" t="s">
        <v>947</v>
      </c>
      <c r="F12" s="1570" t="s">
        <v>1530</v>
      </c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876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758" t="str">
        <f>CONCATENATE("Уточнен план ",$C$3," - ПРИХОДИ")</f>
        <v>Уточнен план 2023 - ПРИХОДИ</v>
      </c>
      <c r="F19" s="1759"/>
      <c r="G19" s="1759"/>
      <c r="H19" s="1760"/>
      <c r="I19" s="1773" t="str">
        <f>CONCATENATE("Отчет ",$C$3," - ПРИХОДИ")</f>
        <v>Отчет 2023 - ПРИХОДИ</v>
      </c>
      <c r="J19" s="1774"/>
      <c r="K19" s="1774"/>
      <c r="L19" s="1775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948</v>
      </c>
      <c r="F20" s="1396" t="s">
        <v>788</v>
      </c>
      <c r="G20" s="1397" t="s">
        <v>789</v>
      </c>
      <c r="H20" s="1398" t="s">
        <v>787</v>
      </c>
      <c r="I20" s="1582" t="s">
        <v>949</v>
      </c>
      <c r="J20" s="1583" t="s">
        <v>950</v>
      </c>
      <c r="K20" s="1584" t="s">
        <v>951</v>
      </c>
      <c r="L20" s="1405" t="s">
        <v>952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6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8" t="s">
        <v>462</v>
      </c>
      <c r="D22" s="178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2041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2042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2043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2044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8" t="s">
        <v>464</v>
      </c>
      <c r="D28" s="1789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8" t="s">
        <v>126</v>
      </c>
      <c r="D33" s="1789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2045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8" t="s">
        <v>121</v>
      </c>
      <c r="D39" s="1789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2046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2080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2037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5">
        <v>0</v>
      </c>
      <c r="G136" s="1634">
        <v>0</v>
      </c>
      <c r="H136" s="1467">
        <v>0</v>
      </c>
      <c r="I136" s="1465">
        <v>0</v>
      </c>
      <c r="J136" s="1634">
        <v>0</v>
      </c>
      <c r="K136" s="1467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08">
        <v>113</v>
      </c>
      <c r="B168" s="1609"/>
      <c r="C168" s="1608"/>
      <c r="D168" s="1610" t="s">
        <v>1937</v>
      </c>
      <c r="E168" s="1598">
        <v>0</v>
      </c>
      <c r="F168" s="1598">
        <v>0</v>
      </c>
      <c r="G168" s="159"/>
      <c r="H168" s="1599">
        <v>0</v>
      </c>
      <c r="I168" s="1598">
        <v>0</v>
      </c>
      <c r="J168" s="159"/>
      <c r="K168" s="1599">
        <v>0</v>
      </c>
      <c r="L168" s="1599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8" t="str">
        <f>$B$7</f>
        <v>ОТЧЕТНИ ДАННИ ПО ЕБК ЗА СМЕТКИТЕ ЗА СРЕДСТВАТА ОТ ЕВРОПЕЙСКИЯ СЪЮЗ - КСФ</v>
      </c>
      <c r="C174" s="1799"/>
      <c r="D174" s="179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2" t="str">
        <f>$B$9</f>
        <v>Твърдица</v>
      </c>
      <c r="C176" s="1753"/>
      <c r="D176" s="1754"/>
      <c r="E176" s="115">
        <f>$E$9</f>
        <v>44927</v>
      </c>
      <c r="F176" s="226">
        <f>$F$9</f>
        <v>44957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5" t="str">
        <f>$B$12</f>
        <v>Твърдица</v>
      </c>
      <c r="C179" s="1796"/>
      <c r="D179" s="1797"/>
      <c r="E179" s="231" t="s">
        <v>875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58" t="str">
        <f>CONCATENATE("Уточнен план ",$C$3," - РАЗХОДИ - рекапитулация")</f>
        <v>Уточнен план 2023 - РАЗХОДИ - рекапитулация</v>
      </c>
      <c r="F183" s="1759"/>
      <c r="G183" s="1759"/>
      <c r="H183" s="1760"/>
      <c r="I183" s="1761" t="str">
        <f>CONCATENATE("Отчет ",$C$3," - РАЗХОДИ - рекапитулация")</f>
        <v>Отчет 2023 - РАЗХОДИ - рекапитулация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4" t="s">
        <v>730</v>
      </c>
      <c r="D187" s="176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13241</v>
      </c>
      <c r="J187" s="275">
        <f t="shared" si="41"/>
        <v>0</v>
      </c>
      <c r="K187" s="276">
        <f t="shared" si="41"/>
        <v>0</v>
      </c>
      <c r="L187" s="273">
        <f t="shared" si="41"/>
        <v>13241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13241</v>
      </c>
      <c r="J188" s="283">
        <f t="shared" si="43"/>
        <v>0</v>
      </c>
      <c r="K188" s="284">
        <f t="shared" si="43"/>
        <v>0</v>
      </c>
      <c r="L188" s="281">
        <f t="shared" si="43"/>
        <v>13241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48" t="s">
        <v>733</v>
      </c>
      <c r="D190" s="174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2374</v>
      </c>
      <c r="J190" s="275">
        <f t="shared" si="44"/>
        <v>6865</v>
      </c>
      <c r="K190" s="276">
        <f t="shared" si="44"/>
        <v>0</v>
      </c>
      <c r="L190" s="273">
        <f t="shared" si="44"/>
        <v>9239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2374</v>
      </c>
      <c r="J191" s="283">
        <f t="shared" si="45"/>
        <v>4793</v>
      </c>
      <c r="K191" s="284">
        <f t="shared" si="45"/>
        <v>0</v>
      </c>
      <c r="L191" s="281">
        <f t="shared" si="45"/>
        <v>7167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2072</v>
      </c>
      <c r="K192" s="298">
        <f t="shared" si="45"/>
        <v>0</v>
      </c>
      <c r="L192" s="295">
        <f t="shared" si="45"/>
        <v>2072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6" t="s">
        <v>189</v>
      </c>
      <c r="D196" s="176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3577</v>
      </c>
      <c r="J196" s="275">
        <f t="shared" si="46"/>
        <v>1131</v>
      </c>
      <c r="K196" s="276">
        <f t="shared" si="46"/>
        <v>0</v>
      </c>
      <c r="L196" s="273">
        <f t="shared" si="46"/>
        <v>4708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2056</v>
      </c>
      <c r="J197" s="283">
        <f t="shared" si="47"/>
        <v>689</v>
      </c>
      <c r="K197" s="284">
        <f t="shared" si="47"/>
        <v>0</v>
      </c>
      <c r="L197" s="281">
        <f t="shared" si="47"/>
        <v>2745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243</v>
      </c>
      <c r="J198" s="297">
        <f t="shared" si="47"/>
        <v>0</v>
      </c>
      <c r="K198" s="298">
        <f t="shared" si="47"/>
        <v>0</v>
      </c>
      <c r="L198" s="295">
        <f t="shared" si="47"/>
        <v>243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865</v>
      </c>
      <c r="J200" s="297">
        <f t="shared" si="47"/>
        <v>305</v>
      </c>
      <c r="K200" s="298">
        <f t="shared" si="47"/>
        <v>0</v>
      </c>
      <c r="L200" s="295">
        <f t="shared" si="47"/>
        <v>1170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413</v>
      </c>
      <c r="J201" s="297">
        <f t="shared" si="47"/>
        <v>137</v>
      </c>
      <c r="K201" s="298">
        <f t="shared" si="47"/>
        <v>0</v>
      </c>
      <c r="L201" s="295">
        <f t="shared" si="47"/>
        <v>550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8" t="s">
        <v>194</v>
      </c>
      <c r="D204" s="176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48" t="s">
        <v>195</v>
      </c>
      <c r="D205" s="174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3047</v>
      </c>
      <c r="J205" s="275">
        <f t="shared" si="48"/>
        <v>33537</v>
      </c>
      <c r="K205" s="276">
        <f t="shared" si="48"/>
        <v>0</v>
      </c>
      <c r="L205" s="310">
        <f t="shared" si="48"/>
        <v>36584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2069</v>
      </c>
      <c r="J209" s="297">
        <f t="shared" si="49"/>
        <v>0</v>
      </c>
      <c r="K209" s="298">
        <f t="shared" si="49"/>
        <v>0</v>
      </c>
      <c r="L209" s="295">
        <f t="shared" si="49"/>
        <v>2069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978</v>
      </c>
      <c r="J210" s="297">
        <f t="shared" si="49"/>
        <v>900</v>
      </c>
      <c r="K210" s="298">
        <f t="shared" si="49"/>
        <v>0</v>
      </c>
      <c r="L210" s="295">
        <f t="shared" si="49"/>
        <v>1878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32637</v>
      </c>
      <c r="K212" s="323">
        <f t="shared" si="49"/>
        <v>0</v>
      </c>
      <c r="L212" s="320">
        <f t="shared" si="49"/>
        <v>32637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38" t="s">
        <v>266</v>
      </c>
      <c r="D223" s="173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38" t="s">
        <v>708</v>
      </c>
      <c r="D227" s="173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38" t="s">
        <v>214</v>
      </c>
      <c r="D233" s="173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38" t="s">
        <v>216</v>
      </c>
      <c r="D236" s="173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46" t="s">
        <v>217</v>
      </c>
      <c r="D237" s="174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46" t="s">
        <v>218</v>
      </c>
      <c r="D238" s="174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46" t="s">
        <v>1642</v>
      </c>
      <c r="D239" s="174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38" t="s">
        <v>219</v>
      </c>
      <c r="D240" s="173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38" t="s">
        <v>228</v>
      </c>
      <c r="D255" s="173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38" t="s">
        <v>229</v>
      </c>
      <c r="D256" s="173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38" t="s">
        <v>230</v>
      </c>
      <c r="D257" s="173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38" t="s">
        <v>231</v>
      </c>
      <c r="D258" s="173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38" t="s">
        <v>1647</v>
      </c>
      <c r="D265" s="173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38" t="s">
        <v>1644</v>
      </c>
      <c r="D269" s="173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38" t="s">
        <v>1645</v>
      </c>
      <c r="D270" s="173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46" t="s">
        <v>241</v>
      </c>
      <c r="D271" s="174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38" t="s">
        <v>267</v>
      </c>
      <c r="D272" s="173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2" t="s">
        <v>242</v>
      </c>
      <c r="D275" s="174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2" t="s">
        <v>243</v>
      </c>
      <c r="D276" s="174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2" t="s">
        <v>614</v>
      </c>
      <c r="D284" s="174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2" t="s">
        <v>672</v>
      </c>
      <c r="D287" s="174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38" t="s">
        <v>673</v>
      </c>
      <c r="D288" s="173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4" t="s">
        <v>899</v>
      </c>
      <c r="D293" s="174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0" t="s">
        <v>681</v>
      </c>
      <c r="D297" s="174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892</v>
      </c>
      <c r="C301" s="393" t="s">
        <v>727</v>
      </c>
      <c r="D301" s="394" t="s">
        <v>900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22239</v>
      </c>
      <c r="J301" s="397">
        <f t="shared" si="77"/>
        <v>41533</v>
      </c>
      <c r="K301" s="398">
        <f t="shared" si="77"/>
        <v>0</v>
      </c>
      <c r="L301" s="395">
        <f t="shared" si="77"/>
        <v>63772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КСФ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874</v>
      </c>
      <c r="F349" s="406" t="s">
        <v>820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2" t="str">
        <f>$B$9</f>
        <v>Твърдица</v>
      </c>
      <c r="C350" s="1753"/>
      <c r="D350" s="1754"/>
      <c r="E350" s="115">
        <f>$E$9</f>
        <v>44927</v>
      </c>
      <c r="F350" s="407">
        <f>$F$9</f>
        <v>44957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5" t="str">
        <f>$B$12</f>
        <v>Твърдица</v>
      </c>
      <c r="C353" s="1796"/>
      <c r="D353" s="1797"/>
      <c r="E353" s="410" t="s">
        <v>875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901</v>
      </c>
      <c r="E357" s="1776" t="str">
        <f>CONCATENATE("Уточнен план ",$C$3," - ТРАНСФЕРИ и ВРЕМ. БЕЗЛ. ЗАЕМИ")</f>
        <v>Уточнен план 2023 - ТРАНСФЕРИ и ВРЕМ. БЕЗЛ. ЗАЕМИ</v>
      </c>
      <c r="F357" s="1777"/>
      <c r="G357" s="1777"/>
      <c r="H357" s="1778"/>
      <c r="I357" s="1779" t="str">
        <f>CONCATENATE("Отчет ",$C$3," - ТРАНСФЕРИ и ВРЕМ. БЕЗЛ. ЗАЕМИ")</f>
        <v>Отчет 2023 - ТРАНСФЕРИ и ВРЕМ. БЕЗЛ. ЗАЕМИ</v>
      </c>
      <c r="J357" s="1780"/>
      <c r="K357" s="1780"/>
      <c r="L357" s="1781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902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6" t="s">
        <v>270</v>
      </c>
      <c r="D361" s="180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4" t="s">
        <v>281</v>
      </c>
      <c r="D375" s="1805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903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904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905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1994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1993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4" t="s">
        <v>303</v>
      </c>
      <c r="D383" s="1805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4" t="s">
        <v>247</v>
      </c>
      <c r="D388" s="1805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4" t="s">
        <v>248</v>
      </c>
      <c r="D391" s="1805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4" t="s">
        <v>250</v>
      </c>
      <c r="D396" s="1805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2038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4" t="s">
        <v>251</v>
      </c>
      <c r="D399" s="1805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8322</v>
      </c>
      <c r="J399" s="440">
        <f t="shared" si="89"/>
        <v>74728</v>
      </c>
      <c r="K399" s="441">
        <f>SUM(K400:K401)</f>
        <v>0</v>
      </c>
      <c r="L399" s="1367">
        <f t="shared" si="89"/>
        <v>83050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0</v>
      </c>
      <c r="F400" s="158">
        <v>0</v>
      </c>
      <c r="G400" s="159">
        <v>0</v>
      </c>
      <c r="H400" s="154">
        <v>0</v>
      </c>
      <c r="I400" s="158">
        <v>8322</v>
      </c>
      <c r="J400" s="159">
        <v>74728</v>
      </c>
      <c r="K400" s="154">
        <v>0</v>
      </c>
      <c r="L400" s="1368">
        <f>I400+J400+K400</f>
        <v>83050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4" t="s">
        <v>906</v>
      </c>
      <c r="D402" s="1805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4" t="s">
        <v>667</v>
      </c>
      <c r="D405" s="1805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4" t="s">
        <v>668</v>
      </c>
      <c r="D406" s="1805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4" t="s">
        <v>686</v>
      </c>
      <c r="D409" s="1805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4" t="s">
        <v>254</v>
      </c>
      <c r="D412" s="1805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907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892</v>
      </c>
      <c r="C419" s="489" t="s">
        <v>727</v>
      </c>
      <c r="D419" s="490" t="s">
        <v>908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8322</v>
      </c>
      <c r="J419" s="492">
        <f t="shared" si="95"/>
        <v>74728</v>
      </c>
      <c r="K419" s="511">
        <f>SUM(K361,K375,K383,K388,K391,K396,K399,K402,K405,K406,K409,K412)</f>
        <v>0</v>
      </c>
      <c r="L419" s="508">
        <f t="shared" si="95"/>
        <v>83050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909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4" t="s">
        <v>753</v>
      </c>
      <c r="D422" s="1805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4" t="s">
        <v>691</v>
      </c>
      <c r="D423" s="1805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4" t="s">
        <v>255</v>
      </c>
      <c r="D424" s="1805"/>
      <c r="E424" s="1367">
        <f>F424+G424+H424</f>
        <v>0</v>
      </c>
      <c r="F424" s="479">
        <v>0</v>
      </c>
      <c r="G424" s="480">
        <v>0</v>
      </c>
      <c r="H424" s="1462">
        <v>0</v>
      </c>
      <c r="I424" s="479">
        <v>-2183</v>
      </c>
      <c r="J424" s="480">
        <v>58031</v>
      </c>
      <c r="K424" s="1462">
        <v>0</v>
      </c>
      <c r="L424" s="1367">
        <f>I424+J424+K424</f>
        <v>55848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04" t="s">
        <v>670</v>
      </c>
      <c r="D425" s="1805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4" t="s">
        <v>910</v>
      </c>
      <c r="D426" s="1805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911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892</v>
      </c>
      <c r="C429" s="506" t="s">
        <v>727</v>
      </c>
      <c r="D429" s="507" t="s">
        <v>912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-2183</v>
      </c>
      <c r="J429" s="510">
        <f t="shared" si="97"/>
        <v>58031</v>
      </c>
      <c r="K429" s="511">
        <f t="shared" si="97"/>
        <v>0</v>
      </c>
      <c r="L429" s="508">
        <f t="shared" si="97"/>
        <v>55848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КСФ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874</v>
      </c>
      <c r="F434" s="406" t="s">
        <v>820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2" t="str">
        <f>$B$9</f>
        <v>Твърдица</v>
      </c>
      <c r="C435" s="1753"/>
      <c r="D435" s="1754"/>
      <c r="E435" s="115">
        <f>$E$9</f>
        <v>44927</v>
      </c>
      <c r="F435" s="407">
        <f>$F$9</f>
        <v>44957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95" t="str">
        <f>$B$12</f>
        <v>Твърдица</v>
      </c>
      <c r="C438" s="1796"/>
      <c r="D438" s="1797"/>
      <c r="E438" s="410" t="s">
        <v>875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876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58" t="str">
        <f>CONCATENATE("Уточнен план ",$C$3," - БЮДЖЕТНО САЛДО")</f>
        <v>Уточнен план 2023 - БЮДЖЕТНО САЛДО</v>
      </c>
      <c r="F442" s="1759"/>
      <c r="G442" s="1759"/>
      <c r="H442" s="1760"/>
      <c r="I442" s="1782" t="str">
        <f>CONCATENATE("Отчет ",$C$3," - БЮДЖЕТНО САЛДО")</f>
        <v>Отчет 2023 - БЮДЖЕТНО САЛДО</v>
      </c>
      <c r="J442" s="1783"/>
      <c r="K442" s="1783"/>
      <c r="L442" s="1784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870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871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872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-16100</v>
      </c>
      <c r="J445" s="539">
        <f t="shared" si="99"/>
        <v>91226</v>
      </c>
      <c r="K445" s="540">
        <f t="shared" si="99"/>
        <v>0</v>
      </c>
      <c r="L445" s="541">
        <f t="shared" si="99"/>
        <v>75126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873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1965</v>
      </c>
      <c r="J446" s="546">
        <f t="shared" si="100"/>
        <v>-77091</v>
      </c>
      <c r="K446" s="547">
        <f t="shared" si="100"/>
        <v>0</v>
      </c>
      <c r="L446" s="548">
        <f>+L597</f>
        <v>-75126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0" t="str">
        <f>$B$7</f>
        <v>ОТЧЕТНИ ДАННИ ПО ЕБК ЗА СМЕТКИТЕ ЗА СРЕДСТВАТА ОТ ЕВРОПЕЙСКИЯ СЪЮЗ - КСФ</v>
      </c>
      <c r="C449" s="1751"/>
      <c r="D449" s="175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874</v>
      </c>
      <c r="F450" s="406" t="s">
        <v>820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2" t="str">
        <f>$B$9</f>
        <v>Твърдица</v>
      </c>
      <c r="C451" s="1753"/>
      <c r="D451" s="1754"/>
      <c r="E451" s="115">
        <f>$E$9</f>
        <v>44927</v>
      </c>
      <c r="F451" s="407">
        <f>$F$9</f>
        <v>44957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95" t="str">
        <f>$B$12</f>
        <v>Твърдица</v>
      </c>
      <c r="C454" s="1796"/>
      <c r="D454" s="1797"/>
      <c r="E454" s="410" t="s">
        <v>875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876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913</v>
      </c>
      <c r="C458" s="554"/>
      <c r="D458" s="555"/>
      <c r="E458" s="1770" t="str">
        <f>CONCATENATE("Уточнен план ",$C$3," - ФИНАНСИРАНЕ НА БЮДЖЕТНО САЛДО")</f>
        <v>Уточнен план 2023 - ФИНАНСИРАНЕ НА БЮДЖЕТНО САЛДО</v>
      </c>
      <c r="F458" s="1771"/>
      <c r="G458" s="1771"/>
      <c r="H458" s="1772"/>
      <c r="I458" s="1785" t="str">
        <f>CONCATENATE("Отчет ",$C$3," -ФИНАНСИРАНЕ НА БЮДЖЕТНО САЛДО")</f>
        <v>Отчет 2023 -ФИНАНСИРАНЕ НА БЮДЖЕТНО САЛДО</v>
      </c>
      <c r="J458" s="1786"/>
      <c r="K458" s="1786"/>
      <c r="L458" s="1787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9" t="s">
        <v>754</v>
      </c>
      <c r="D461" s="1810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6" t="s">
        <v>757</v>
      </c>
      <c r="D465" s="1826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6" t="s">
        <v>1940</v>
      </c>
      <c r="D468" s="1826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9" t="s">
        <v>760</v>
      </c>
      <c r="D471" s="1810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7" t="s">
        <v>767</v>
      </c>
      <c r="D478" s="1828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5" t="s">
        <v>914</v>
      </c>
      <c r="D481" s="181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915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916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917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918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8" t="s">
        <v>919</v>
      </c>
      <c r="D497" s="181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8" t="s">
        <v>24</v>
      </c>
      <c r="D502" s="1819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0" t="s">
        <v>920</v>
      </c>
      <c r="D503" s="182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5" t="s">
        <v>33</v>
      </c>
      <c r="D512" s="181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5" t="s">
        <v>37</v>
      </c>
      <c r="D516" s="181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5" t="s">
        <v>921</v>
      </c>
      <c r="D521" s="182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8" t="s">
        <v>922</v>
      </c>
      <c r="D524" s="181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1965</v>
      </c>
      <c r="J524" s="569">
        <f t="shared" si="120"/>
        <v>0</v>
      </c>
      <c r="K524" s="570">
        <f t="shared" si="120"/>
        <v>0</v>
      </c>
      <c r="L524" s="567">
        <f t="shared" si="120"/>
        <v>1965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923</v>
      </c>
      <c r="E527" s="1376">
        <f t="shared" si="121"/>
        <v>0</v>
      </c>
      <c r="F527" s="158">
        <v>0</v>
      </c>
      <c r="G527" s="159"/>
      <c r="H527" s="574">
        <v>0</v>
      </c>
      <c r="I527" s="158">
        <v>1965</v>
      </c>
      <c r="J527" s="159"/>
      <c r="K527" s="574">
        <v>0</v>
      </c>
      <c r="L527" s="1376">
        <f t="shared" si="116"/>
        <v>1965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6" t="s">
        <v>307</v>
      </c>
      <c r="D531" s="181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790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791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5" t="s">
        <v>924</v>
      </c>
      <c r="D535" s="1815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1" t="s">
        <v>925</v>
      </c>
      <c r="D536" s="182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3" t="s">
        <v>926</v>
      </c>
      <c r="D541" s="181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5" t="s">
        <v>927</v>
      </c>
      <c r="D544" s="181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792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793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794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799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800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801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802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803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804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805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806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928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929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930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931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932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933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934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935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3" t="s">
        <v>936</v>
      </c>
      <c r="D566" s="181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-77091</v>
      </c>
      <c r="K566" s="570">
        <f t="shared" si="128"/>
        <v>0</v>
      </c>
      <c r="L566" s="567">
        <f t="shared" si="128"/>
        <v>-77091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807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808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849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850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809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810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811</v>
      </c>
      <c r="E573" s="1382">
        <f t="shared" si="124"/>
        <v>0</v>
      </c>
      <c r="F573" s="152"/>
      <c r="G573" s="153">
        <v>0</v>
      </c>
      <c r="H573" s="1607">
        <v>0</v>
      </c>
      <c r="I573" s="152"/>
      <c r="J573" s="153">
        <v>-77091</v>
      </c>
      <c r="K573" s="1607">
        <v>0</v>
      </c>
      <c r="L573" s="1382">
        <f t="shared" si="129"/>
        <v>-77091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812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851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852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813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814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815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816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937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938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939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940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817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3" t="s">
        <v>941</v>
      </c>
      <c r="D586" s="181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942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943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944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945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3" t="s">
        <v>818</v>
      </c>
      <c r="D591" s="181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795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796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797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798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819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892</v>
      </c>
      <c r="C597" s="649" t="s">
        <v>727</v>
      </c>
      <c r="D597" s="650" t="s">
        <v>946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1965</v>
      </c>
      <c r="J597" s="653">
        <f t="shared" si="133"/>
        <v>-77091</v>
      </c>
      <c r="K597" s="655">
        <f t="shared" si="133"/>
        <v>0</v>
      </c>
      <c r="L597" s="651">
        <f t="shared" si="133"/>
        <v>-75126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861</v>
      </c>
      <c r="G600" s="1841" t="s">
        <v>2083</v>
      </c>
      <c r="H600" s="1842"/>
      <c r="I600" s="1842"/>
      <c r="J600" s="1843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1" t="s">
        <v>862</v>
      </c>
      <c r="H601" s="1831"/>
      <c r="I601" s="1831"/>
      <c r="J601" s="183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863</v>
      </c>
      <c r="D603" s="659" t="s">
        <v>2082</v>
      </c>
      <c r="E603" s="660"/>
      <c r="F603" s="218" t="s">
        <v>864</v>
      </c>
      <c r="G603" s="1823" t="s">
        <v>2084</v>
      </c>
      <c r="H603" s="1824"/>
      <c r="I603" s="1824"/>
      <c r="J603" s="1825"/>
      <c r="K603" s="103"/>
      <c r="L603" s="228"/>
      <c r="M603" s="7">
        <v>1</v>
      </c>
      <c r="N603" s="514"/>
    </row>
    <row r="604" spans="1:14" ht="21.75" customHeight="1">
      <c r="A604" s="23"/>
      <c r="B604" s="1829" t="s">
        <v>865</v>
      </c>
      <c r="C604" s="1830"/>
      <c r="D604" s="661" t="s">
        <v>866</v>
      </c>
      <c r="E604" s="662"/>
      <c r="F604" s="663"/>
      <c r="G604" s="1831" t="s">
        <v>862</v>
      </c>
      <c r="H604" s="1831"/>
      <c r="I604" s="1831"/>
      <c r="J604" s="1831"/>
      <c r="K604" s="103"/>
      <c r="L604" s="228"/>
      <c r="M604" s="7">
        <v>1</v>
      </c>
      <c r="N604" s="514"/>
    </row>
    <row r="605" spans="1:14" ht="24.75" customHeight="1">
      <c r="A605" s="36"/>
      <c r="B605" s="1832">
        <v>44966</v>
      </c>
      <c r="C605" s="1833"/>
      <c r="D605" s="664" t="s">
        <v>867</v>
      </c>
      <c r="E605" s="665" t="s">
        <v>2085</v>
      </c>
      <c r="F605" s="666"/>
      <c r="G605" s="667" t="s">
        <v>868</v>
      </c>
      <c r="H605" s="1834"/>
      <c r="I605" s="1835"/>
      <c r="J605" s="183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869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0" t="str">
        <f>$B$7</f>
        <v>ОТЧЕТНИ ДАННИ ПО ЕБК ЗА СМЕТКИТЕ ЗА СРЕДСТВАТА ОТ ЕВРОПЕЙСКИЯ СЪЮЗ - КСФ</v>
      </c>
      <c r="C621" s="1751"/>
      <c r="D621" s="175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820</v>
      </c>
      <c r="G622" s="237"/>
      <c r="H622" s="1351" t="s">
        <v>1237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52" t="str">
        <f>$B$9</f>
        <v>Твърдица</v>
      </c>
      <c r="C623" s="1753"/>
      <c r="D623" s="1754"/>
      <c r="E623" s="115">
        <f>$E$9</f>
        <v>44927</v>
      </c>
      <c r="F623" s="226">
        <f>$F$9</f>
        <v>44957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5" t="str">
        <f>$B$12</f>
        <v>Твърдица</v>
      </c>
      <c r="C626" s="1756"/>
      <c r="D626" s="1757"/>
      <c r="E626" s="410" t="s">
        <v>875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876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58" t="str">
        <f>CONCATENATE("Уточнен план ",$C$3)</f>
        <v>Уточнен план 2023</v>
      </c>
      <c r="F630" s="1759"/>
      <c r="G630" s="1759"/>
      <c r="H630" s="1760"/>
      <c r="I630" s="1761" t="str">
        <f>CONCATENATE("Отчет ",$C$3)</f>
        <v>Отчет 2023</v>
      </c>
      <c r="J630" s="1762"/>
      <c r="K630" s="1762"/>
      <c r="L630" s="1763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649" t="str">
        <f>VLOOKUP(D633,OP_LIST2,2,FALSE)</f>
        <v>98313</v>
      </c>
      <c r="D633" s="1651" t="s">
        <v>1221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0" t="s">
        <v>2047</v>
      </c>
      <c r="C634" s="1446">
        <f>VLOOKUP(D635,EBK_DEIN2,2,FALSE)</f>
        <v>3311</v>
      </c>
      <c r="D634" s="1652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1">
        <f>+C634</f>
        <v>3311</v>
      </c>
      <c r="D635" s="1441" t="s">
        <v>1952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64" t="s">
        <v>730</v>
      </c>
      <c r="D637" s="1765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2160</v>
      </c>
      <c r="J637" s="275">
        <f t="shared" si="134"/>
        <v>0</v>
      </c>
      <c r="K637" s="276">
        <f t="shared" si="134"/>
        <v>0</v>
      </c>
      <c r="L637" s="273">
        <f t="shared" si="134"/>
        <v>2160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>
        <v>0</v>
      </c>
      <c r="G638" s="153"/>
      <c r="H638" s="1407"/>
      <c r="I638" s="152">
        <v>2160</v>
      </c>
      <c r="J638" s="153"/>
      <c r="K638" s="1407"/>
      <c r="L638" s="281">
        <f>I638+J638+K638</f>
        <v>2160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48" t="s">
        <v>733</v>
      </c>
      <c r="D640" s="1749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2374</v>
      </c>
      <c r="J640" s="275">
        <f t="shared" si="136"/>
        <v>0</v>
      </c>
      <c r="K640" s="276">
        <f t="shared" si="136"/>
        <v>0</v>
      </c>
      <c r="L640" s="273">
        <f t="shared" si="136"/>
        <v>2374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>
        <v>0</v>
      </c>
      <c r="G641" s="153"/>
      <c r="H641" s="1407"/>
      <c r="I641" s="152">
        <v>2374</v>
      </c>
      <c r="J641" s="153"/>
      <c r="K641" s="1407"/>
      <c r="L641" s="281">
        <f>I641+J641+K641</f>
        <v>2374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6" t="s">
        <v>189</v>
      </c>
      <c r="D646" s="1767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1320</v>
      </c>
      <c r="J646" s="275">
        <f t="shared" si="137"/>
        <v>0</v>
      </c>
      <c r="K646" s="276">
        <f t="shared" si="137"/>
        <v>0</v>
      </c>
      <c r="L646" s="273">
        <f t="shared" si="137"/>
        <v>1320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714</v>
      </c>
      <c r="J647" s="153"/>
      <c r="K647" s="1407"/>
      <c r="L647" s="281">
        <f aca="true" t="shared" si="139" ref="L647:L654">I647+J647+K647</f>
        <v>714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894</v>
      </c>
      <c r="E648" s="295">
        <f t="shared" si="138"/>
        <v>0</v>
      </c>
      <c r="F648" s="158">
        <v>0</v>
      </c>
      <c r="G648" s="159"/>
      <c r="H648" s="1409"/>
      <c r="I648" s="158">
        <v>132</v>
      </c>
      <c r="J648" s="159"/>
      <c r="K648" s="1409"/>
      <c r="L648" s="295">
        <f t="shared" si="139"/>
        <v>132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856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301</v>
      </c>
      <c r="J650" s="159"/>
      <c r="K650" s="1409"/>
      <c r="L650" s="295">
        <f t="shared" si="139"/>
        <v>301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173</v>
      </c>
      <c r="J651" s="159"/>
      <c r="K651" s="1409"/>
      <c r="L651" s="295">
        <f t="shared" si="139"/>
        <v>173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858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8" t="s">
        <v>194</v>
      </c>
      <c r="D654" s="1769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48" t="s">
        <v>195</v>
      </c>
      <c r="D655" s="1749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3047</v>
      </c>
      <c r="J655" s="275">
        <f t="shared" si="140"/>
        <v>0</v>
      </c>
      <c r="K655" s="276">
        <f t="shared" si="140"/>
        <v>0</v>
      </c>
      <c r="L655" s="310">
        <f t="shared" si="140"/>
        <v>3047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>
        <v>0</v>
      </c>
      <c r="G659" s="159"/>
      <c r="H659" s="1409"/>
      <c r="I659" s="158">
        <v>2069</v>
      </c>
      <c r="J659" s="159"/>
      <c r="K659" s="1409"/>
      <c r="L659" s="295">
        <f t="shared" si="142"/>
        <v>2069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>
        <v>0</v>
      </c>
      <c r="G660" s="159"/>
      <c r="H660" s="1409"/>
      <c r="I660" s="158">
        <v>978</v>
      </c>
      <c r="J660" s="159"/>
      <c r="K660" s="1409"/>
      <c r="L660" s="295">
        <f t="shared" si="142"/>
        <v>978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859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786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895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38" t="s">
        <v>266</v>
      </c>
      <c r="D673" s="173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896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897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898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38" t="s">
        <v>708</v>
      </c>
      <c r="D677" s="173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38" t="s">
        <v>214</v>
      </c>
      <c r="D683" s="173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38" t="s">
        <v>216</v>
      </c>
      <c r="D686" s="1739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46" t="s">
        <v>217</v>
      </c>
      <c r="D687" s="1747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46" t="s">
        <v>218</v>
      </c>
      <c r="D688" s="1747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46" t="s">
        <v>1646</v>
      </c>
      <c r="D689" s="1747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38" t="s">
        <v>219</v>
      </c>
      <c r="D690" s="173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1938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1957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1988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1643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2040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38" t="s">
        <v>228</v>
      </c>
      <c r="D705" s="1739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38" t="s">
        <v>229</v>
      </c>
      <c r="D706" s="1739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38" t="s">
        <v>230</v>
      </c>
      <c r="D707" s="1739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38" t="s">
        <v>231</v>
      </c>
      <c r="D708" s="173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38" t="s">
        <v>1647</v>
      </c>
      <c r="D715" s="173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38" t="s">
        <v>1644</v>
      </c>
      <c r="D719" s="1739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38" t="s">
        <v>1645</v>
      </c>
      <c r="D720" s="1739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46" t="s">
        <v>241</v>
      </c>
      <c r="D721" s="1747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38" t="s">
        <v>267</v>
      </c>
      <c r="D722" s="173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2" t="s">
        <v>242</v>
      </c>
      <c r="D725" s="1743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42" t="s">
        <v>243</v>
      </c>
      <c r="D726" s="174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2" t="s">
        <v>614</v>
      </c>
      <c r="D734" s="174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2" t="s">
        <v>672</v>
      </c>
      <c r="D737" s="1743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38" t="s">
        <v>673</v>
      </c>
      <c r="D738" s="173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44" t="s">
        <v>899</v>
      </c>
      <c r="D743" s="1745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0" t="s">
        <v>681</v>
      </c>
      <c r="D747" s="1741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0" t="s">
        <v>681</v>
      </c>
      <c r="D748" s="1741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8901</v>
      </c>
      <c r="J752" s="397">
        <f t="shared" si="169"/>
        <v>0</v>
      </c>
      <c r="K752" s="398">
        <f t="shared" si="169"/>
        <v>0</v>
      </c>
      <c r="L752" s="395">
        <f t="shared" si="169"/>
        <v>8901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50" t="str">
        <f>$B$7</f>
        <v>ОТЧЕТНИ ДАННИ ПО ЕБК ЗА СМЕТКИТЕ ЗА СРЕДСТВАТА ОТ ЕВРОПЕЙСКИЯ СЪЮЗ - КСФ</v>
      </c>
      <c r="C759" s="1751"/>
      <c r="D759" s="175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458</v>
      </c>
      <c r="F760" s="406" t="s">
        <v>820</v>
      </c>
      <c r="G760" s="237"/>
      <c r="H760" s="1351" t="s">
        <v>1237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52" t="str">
        <f>$B$9</f>
        <v>Твърдица</v>
      </c>
      <c r="C761" s="1753"/>
      <c r="D761" s="1754"/>
      <c r="E761" s="115">
        <f>$E$9</f>
        <v>44927</v>
      </c>
      <c r="F761" s="226">
        <f>$F$9</f>
        <v>44957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55" t="str">
        <f>$B$12</f>
        <v>Твърдица</v>
      </c>
      <c r="C764" s="1756"/>
      <c r="D764" s="1757"/>
      <c r="E764" s="410" t="s">
        <v>875</v>
      </c>
      <c r="F764" s="1349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876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699</v>
      </c>
      <c r="E768" s="1758" t="str">
        <f>CONCATENATE("Уточнен план ",$C$3)</f>
        <v>Уточнен план 2023</v>
      </c>
      <c r="F768" s="1759"/>
      <c r="G768" s="1759"/>
      <c r="H768" s="1760"/>
      <c r="I768" s="1761" t="str">
        <f>CONCATENATE("Отчет ",$C$3)</f>
        <v>Отчет 2023</v>
      </c>
      <c r="J768" s="1762"/>
      <c r="K768" s="1762"/>
      <c r="L768" s="1763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649" t="str">
        <f>VLOOKUP(D771,OP_LIST2,2,FALSE)</f>
        <v>98313</v>
      </c>
      <c r="D771" s="1651" t="s">
        <v>1221</v>
      </c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0" t="s">
        <v>2047</v>
      </c>
      <c r="C772" s="1446">
        <f>VLOOKUP(D773,EBK_DEIN2,2,FALSE)</f>
        <v>3322</v>
      </c>
      <c r="D772" s="1652" t="str">
        <f>VLOOKUP(D771,OP_LIST3,3,FALSE)</f>
        <v>ПЕРИОД 2014-2020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1">
        <f>+C772</f>
        <v>3322</v>
      </c>
      <c r="D773" s="1441" t="s">
        <v>1945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64" t="s">
        <v>730</v>
      </c>
      <c r="D775" s="1765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2548</v>
      </c>
      <c r="J775" s="275">
        <f t="shared" si="170"/>
        <v>0</v>
      </c>
      <c r="K775" s="276">
        <f t="shared" si="170"/>
        <v>0</v>
      </c>
      <c r="L775" s="273">
        <f t="shared" si="170"/>
        <v>2548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0</v>
      </c>
      <c r="F776" s="152">
        <v>0</v>
      </c>
      <c r="G776" s="153"/>
      <c r="H776" s="1407"/>
      <c r="I776" s="152">
        <v>2548</v>
      </c>
      <c r="J776" s="153"/>
      <c r="K776" s="1407"/>
      <c r="L776" s="281">
        <f>I776+J776+K776</f>
        <v>2548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48" t="s">
        <v>733</v>
      </c>
      <c r="D778" s="1749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6" t="s">
        <v>189</v>
      </c>
      <c r="D784" s="1767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603</v>
      </c>
      <c r="J784" s="275">
        <f t="shared" si="173"/>
        <v>0</v>
      </c>
      <c r="K784" s="276">
        <f t="shared" si="173"/>
        <v>0</v>
      </c>
      <c r="L784" s="273">
        <f t="shared" si="173"/>
        <v>603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190</v>
      </c>
      <c r="E785" s="281">
        <f aca="true" t="shared" si="174" ref="E785:E792">F785+G785+H785</f>
        <v>0</v>
      </c>
      <c r="F785" s="152">
        <v>0</v>
      </c>
      <c r="G785" s="153"/>
      <c r="H785" s="1407"/>
      <c r="I785" s="152">
        <v>367</v>
      </c>
      <c r="J785" s="153"/>
      <c r="K785" s="1407"/>
      <c r="L785" s="281">
        <f aca="true" t="shared" si="175" ref="L785:L792">I785+J785+K785</f>
        <v>367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894</v>
      </c>
      <c r="E786" s="295">
        <f t="shared" si="174"/>
        <v>0</v>
      </c>
      <c r="F786" s="158">
        <v>0</v>
      </c>
      <c r="G786" s="159"/>
      <c r="H786" s="1409"/>
      <c r="I786" s="158">
        <v>111</v>
      </c>
      <c r="J786" s="159"/>
      <c r="K786" s="1409"/>
      <c r="L786" s="295">
        <f t="shared" si="175"/>
        <v>111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856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191</v>
      </c>
      <c r="E788" s="295">
        <f t="shared" si="174"/>
        <v>0</v>
      </c>
      <c r="F788" s="158">
        <v>0</v>
      </c>
      <c r="G788" s="159"/>
      <c r="H788" s="1409"/>
      <c r="I788" s="158">
        <v>124</v>
      </c>
      <c r="J788" s="159"/>
      <c r="K788" s="1409"/>
      <c r="L788" s="295">
        <f t="shared" si="175"/>
        <v>124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192</v>
      </c>
      <c r="E789" s="295">
        <f t="shared" si="174"/>
        <v>0</v>
      </c>
      <c r="F789" s="158">
        <v>0</v>
      </c>
      <c r="G789" s="159"/>
      <c r="H789" s="1409"/>
      <c r="I789" s="158">
        <v>1</v>
      </c>
      <c r="J789" s="159"/>
      <c r="K789" s="1409"/>
      <c r="L789" s="295">
        <f t="shared" si="175"/>
        <v>1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858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68" t="s">
        <v>194</v>
      </c>
      <c r="D792" s="1769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48" t="s">
        <v>195</v>
      </c>
      <c r="D793" s="1749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196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197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199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200</v>
      </c>
      <c r="E798" s="295">
        <f t="shared" si="177"/>
        <v>0</v>
      </c>
      <c r="F798" s="158"/>
      <c r="G798" s="159"/>
      <c r="H798" s="1409"/>
      <c r="I798" s="158"/>
      <c r="J798" s="159"/>
      <c r="K798" s="1409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201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202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859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786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895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299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208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38" t="s">
        <v>266</v>
      </c>
      <c r="D811" s="1739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896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897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898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38" t="s">
        <v>708</v>
      </c>
      <c r="D815" s="1739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38" t="s">
        <v>214</v>
      </c>
      <c r="D821" s="1739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300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38" t="s">
        <v>216</v>
      </c>
      <c r="D824" s="1739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46" t="s">
        <v>217</v>
      </c>
      <c r="D825" s="1747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46" t="s">
        <v>218</v>
      </c>
      <c r="D826" s="1747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46" t="s">
        <v>1646</v>
      </c>
      <c r="D827" s="1747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38" t="s">
        <v>219</v>
      </c>
      <c r="D828" s="1739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1938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1957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1988</v>
      </c>
      <c r="D837" s="1468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702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1643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2040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38" t="s">
        <v>228</v>
      </c>
      <c r="D843" s="1739"/>
      <c r="E843" s="310">
        <f t="shared" si="189"/>
        <v>0</v>
      </c>
      <c r="F843" s="1458">
        <v>0</v>
      </c>
      <c r="G843" s="1459">
        <v>0</v>
      </c>
      <c r="H843" s="1460">
        <v>0</v>
      </c>
      <c r="I843" s="1458">
        <v>0</v>
      </c>
      <c r="J843" s="1459">
        <v>0</v>
      </c>
      <c r="K843" s="1460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38" t="s">
        <v>229</v>
      </c>
      <c r="D844" s="1739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38" t="s">
        <v>230</v>
      </c>
      <c r="D845" s="1739"/>
      <c r="E845" s="310">
        <f t="shared" si="189"/>
        <v>0</v>
      </c>
      <c r="F845" s="1459">
        <v>0</v>
      </c>
      <c r="G845" s="1459">
        <v>0</v>
      </c>
      <c r="H845" s="1460">
        <v>0</v>
      </c>
      <c r="I845" s="1647">
        <v>0</v>
      </c>
      <c r="J845" s="1459">
        <v>0</v>
      </c>
      <c r="K845" s="1459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38" t="s">
        <v>231</v>
      </c>
      <c r="D846" s="1739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38" t="s">
        <v>1647</v>
      </c>
      <c r="D853" s="1739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38" t="s">
        <v>1644</v>
      </c>
      <c r="D857" s="1739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38" t="s">
        <v>1645</v>
      </c>
      <c r="D858" s="1739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46" t="s">
        <v>241</v>
      </c>
      <c r="D859" s="1747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38" t="s">
        <v>267</v>
      </c>
      <c r="D860" s="1739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42" t="s">
        <v>242</v>
      </c>
      <c r="D863" s="1743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42" t="s">
        <v>243</v>
      </c>
      <c r="D864" s="1743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609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610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611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612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613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42" t="s">
        <v>614</v>
      </c>
      <c r="D872" s="1743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42" t="s">
        <v>672</v>
      </c>
      <c r="D875" s="1743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38" t="s">
        <v>673</v>
      </c>
      <c r="D876" s="1739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44" t="s">
        <v>899</v>
      </c>
      <c r="D881" s="1745"/>
      <c r="E881" s="310">
        <f>SUM(E882:E884)</f>
        <v>0</v>
      </c>
      <c r="F881" s="1458">
        <v>0</v>
      </c>
      <c r="G881" s="1458">
        <v>0</v>
      </c>
      <c r="H881" s="1458">
        <v>0</v>
      </c>
      <c r="I881" s="1458">
        <v>0</v>
      </c>
      <c r="J881" s="1458">
        <v>0</v>
      </c>
      <c r="K881" s="1458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59">
        <v>0</v>
      </c>
      <c r="G882" s="1459">
        <v>0</v>
      </c>
      <c r="H882" s="1460">
        <v>0</v>
      </c>
      <c r="I882" s="1647">
        <v>0</v>
      </c>
      <c r="J882" s="1459">
        <v>0</v>
      </c>
      <c r="K882" s="1459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59">
        <v>0</v>
      </c>
      <c r="G883" s="1459">
        <v>0</v>
      </c>
      <c r="H883" s="1460">
        <v>0</v>
      </c>
      <c r="I883" s="1647">
        <v>0</v>
      </c>
      <c r="J883" s="1459">
        <v>0</v>
      </c>
      <c r="K883" s="1459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59">
        <v>0</v>
      </c>
      <c r="G884" s="1459">
        <v>0</v>
      </c>
      <c r="H884" s="1460">
        <v>0</v>
      </c>
      <c r="I884" s="1647">
        <v>0</v>
      </c>
      <c r="J884" s="1459">
        <v>0</v>
      </c>
      <c r="K884" s="1459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40" t="s">
        <v>681</v>
      </c>
      <c r="D885" s="1741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40" t="s">
        <v>681</v>
      </c>
      <c r="D886" s="1741"/>
      <c r="E886" s="382">
        <f>F886+G886+H886</f>
        <v>0</v>
      </c>
      <c r="F886" s="1418"/>
      <c r="G886" s="1419"/>
      <c r="H886" s="1420"/>
      <c r="I886" s="1448">
        <v>0</v>
      </c>
      <c r="J886" s="1449">
        <v>0</v>
      </c>
      <c r="K886" s="1450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1"/>
      <c r="C890" s="393" t="s">
        <v>727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3151</v>
      </c>
      <c r="J890" s="397">
        <f t="shared" si="205"/>
        <v>0</v>
      </c>
      <c r="K890" s="398">
        <f t="shared" si="205"/>
        <v>0</v>
      </c>
      <c r="L890" s="395">
        <f t="shared" si="205"/>
        <v>3151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50" t="str">
        <f>$B$7</f>
        <v>ОТЧЕТНИ ДАННИ ПО ЕБК ЗА СМЕТКИТЕ ЗА СРЕДСТВАТА ОТ ЕВРОПЕЙСКИЯ СЪЮЗ - КСФ</v>
      </c>
      <c r="C897" s="1751"/>
      <c r="D897" s="175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458</v>
      </c>
      <c r="F898" s="406" t="s">
        <v>820</v>
      </c>
      <c r="G898" s="237"/>
      <c r="H898" s="1351" t="s">
        <v>1237</v>
      </c>
      <c r="I898" s="1352"/>
      <c r="J898" s="1353"/>
      <c r="K898" s="237"/>
      <c r="L898" s="237"/>
      <c r="M898" s="7">
        <f>(IF($E1028&lt;&gt;0,$M$2,IF($L1028&lt;&gt;0,$M$2,"")))</f>
        <v>1</v>
      </c>
    </row>
    <row r="899" spans="2:13" ht="18.75">
      <c r="B899" s="1752" t="str">
        <f>$B$9</f>
        <v>Твърдица</v>
      </c>
      <c r="C899" s="1753"/>
      <c r="D899" s="1754"/>
      <c r="E899" s="115">
        <f>$E$9</f>
        <v>44927</v>
      </c>
      <c r="F899" s="226">
        <f>$F$9</f>
        <v>44957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55" t="str">
        <f>$B$12</f>
        <v>Твърдица</v>
      </c>
      <c r="C902" s="1756"/>
      <c r="D902" s="1757"/>
      <c r="E902" s="410" t="s">
        <v>875</v>
      </c>
      <c r="F902" s="1349" t="str">
        <f>$F$12</f>
        <v>7004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876</v>
      </c>
      <c r="E904" s="238">
        <f>$E$15</f>
        <v>98</v>
      </c>
      <c r="F904" s="414" t="str">
        <f>$F$15</f>
        <v>СЕС - КСФ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459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699</v>
      </c>
      <c r="E906" s="1758" t="str">
        <f>CONCATENATE("Уточнен план ",$C$3)</f>
        <v>Уточнен план 2023</v>
      </c>
      <c r="F906" s="1759"/>
      <c r="G906" s="1759"/>
      <c r="H906" s="1760"/>
      <c r="I906" s="1761" t="str">
        <f>CONCATENATE("Отчет ",$C$3)</f>
        <v>Отчет 2023</v>
      </c>
      <c r="J906" s="1762"/>
      <c r="K906" s="1762"/>
      <c r="L906" s="1763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460</v>
      </c>
      <c r="D907" s="252" t="s">
        <v>700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729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40"/>
      <c r="C909" s="1649" t="str">
        <f>VLOOKUP(D909,OP_LIST2,2,FALSE)</f>
        <v>98311</v>
      </c>
      <c r="D909" s="1651" t="s">
        <v>1217</v>
      </c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</row>
    <row r="910" spans="2:13" ht="15.75">
      <c r="B910" s="1650" t="s">
        <v>2047</v>
      </c>
      <c r="C910" s="1446">
        <f>VLOOKUP(D911,EBK_DEIN2,2,FALSE)</f>
        <v>5524</v>
      </c>
      <c r="D910" s="1652" t="str">
        <f>VLOOKUP(D909,OP_LIST3,3,FALSE)</f>
        <v>ПЕРИОД 2014-2020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</row>
    <row r="911" spans="2:13" ht="15.75">
      <c r="B911" s="1439"/>
      <c r="C911" s="1571">
        <f>+C910</f>
        <v>5524</v>
      </c>
      <c r="D911" s="1441" t="s">
        <v>550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</row>
    <row r="912" spans="2:13" ht="15.75">
      <c r="B912" s="1444"/>
      <c r="C912" s="1442"/>
      <c r="D912" s="1445" t="s">
        <v>701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</row>
    <row r="913" spans="2:14" ht="15.75">
      <c r="B913" s="272">
        <v>100</v>
      </c>
      <c r="C913" s="1764" t="s">
        <v>730</v>
      </c>
      <c r="D913" s="1765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731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732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48" t="s">
        <v>733</v>
      </c>
      <c r="D916" s="1749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4793</v>
      </c>
      <c r="K916" s="276">
        <f t="shared" si="208"/>
        <v>0</v>
      </c>
      <c r="L916" s="273">
        <f t="shared" si="208"/>
        <v>4793</v>
      </c>
      <c r="M916" s="12">
        <f t="shared" si="207"/>
        <v>1</v>
      </c>
      <c r="N916" s="13"/>
    </row>
    <row r="917" spans="2:14" ht="15.75">
      <c r="B917" s="291"/>
      <c r="C917" s="279">
        <v>201</v>
      </c>
      <c r="D917" s="280" t="s">
        <v>734</v>
      </c>
      <c r="E917" s="281">
        <f>F917+G917+H917</f>
        <v>0</v>
      </c>
      <c r="F917" s="152"/>
      <c r="G917" s="153">
        <v>0</v>
      </c>
      <c r="H917" s="1407"/>
      <c r="I917" s="152"/>
      <c r="J917" s="153">
        <v>4793</v>
      </c>
      <c r="K917" s="1407"/>
      <c r="L917" s="281">
        <f>I917+J917+K917</f>
        <v>4793</v>
      </c>
      <c r="M917" s="12">
        <f t="shared" si="207"/>
        <v>1</v>
      </c>
      <c r="N917" s="13"/>
    </row>
    <row r="918" spans="2:14" ht="15.75">
      <c r="B918" s="292"/>
      <c r="C918" s="293">
        <v>202</v>
      </c>
      <c r="D918" s="294" t="s">
        <v>735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586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587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588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66" t="s">
        <v>189</v>
      </c>
      <c r="D922" s="1767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923</v>
      </c>
      <c r="K922" s="276">
        <f t="shared" si="209"/>
        <v>0</v>
      </c>
      <c r="L922" s="273">
        <f t="shared" si="209"/>
        <v>923</v>
      </c>
      <c r="M922" s="12">
        <f t="shared" si="207"/>
        <v>1</v>
      </c>
      <c r="N922" s="13"/>
    </row>
    <row r="923" spans="2:14" ht="15.75">
      <c r="B923" s="291"/>
      <c r="C923" s="302">
        <v>551</v>
      </c>
      <c r="D923" s="303" t="s">
        <v>190</v>
      </c>
      <c r="E923" s="281">
        <f aca="true" t="shared" si="210" ref="E923:E930">F923+G923+H923</f>
        <v>0</v>
      </c>
      <c r="F923" s="152"/>
      <c r="G923" s="153">
        <v>0</v>
      </c>
      <c r="H923" s="1407"/>
      <c r="I923" s="152"/>
      <c r="J923" s="153">
        <v>581</v>
      </c>
      <c r="K923" s="1407"/>
      <c r="L923" s="281">
        <f aca="true" t="shared" si="211" ref="L923:L930">I923+J923+K923</f>
        <v>581</v>
      </c>
      <c r="M923" s="12">
        <f t="shared" si="207"/>
        <v>1</v>
      </c>
      <c r="N923" s="13"/>
    </row>
    <row r="924" spans="2:14" ht="15.75">
      <c r="B924" s="291"/>
      <c r="C924" s="304">
        <v>552</v>
      </c>
      <c r="D924" s="305" t="s">
        <v>894</v>
      </c>
      <c r="E924" s="295">
        <f t="shared" si="210"/>
        <v>0</v>
      </c>
      <c r="F924" s="158"/>
      <c r="G924" s="159"/>
      <c r="H924" s="1409"/>
      <c r="I924" s="158"/>
      <c r="J924" s="159"/>
      <c r="K924" s="1409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856</v>
      </c>
      <c r="E925" s="295">
        <f t="shared" si="210"/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191</v>
      </c>
      <c r="E926" s="295">
        <f t="shared" si="210"/>
        <v>0</v>
      </c>
      <c r="F926" s="158"/>
      <c r="G926" s="159">
        <v>0</v>
      </c>
      <c r="H926" s="1409"/>
      <c r="I926" s="158"/>
      <c r="J926" s="159">
        <v>242</v>
      </c>
      <c r="K926" s="1409"/>
      <c r="L926" s="295">
        <f t="shared" si="211"/>
        <v>242</v>
      </c>
      <c r="M926" s="12">
        <f t="shared" si="207"/>
        <v>1</v>
      </c>
      <c r="N926" s="13"/>
    </row>
    <row r="927" spans="2:14" ht="15.75">
      <c r="B927" s="306"/>
      <c r="C927" s="304">
        <v>580</v>
      </c>
      <c r="D927" s="305" t="s">
        <v>192</v>
      </c>
      <c r="E927" s="295">
        <f t="shared" si="210"/>
        <v>0</v>
      </c>
      <c r="F927" s="158"/>
      <c r="G927" s="159">
        <v>0</v>
      </c>
      <c r="H927" s="1409"/>
      <c r="I927" s="158"/>
      <c r="J927" s="159">
        <v>100</v>
      </c>
      <c r="K927" s="1409"/>
      <c r="L927" s="295">
        <f t="shared" si="211"/>
        <v>100</v>
      </c>
      <c r="M927" s="12">
        <f t="shared" si="207"/>
        <v>1</v>
      </c>
      <c r="N927" s="13"/>
    </row>
    <row r="928" spans="2:14" ht="15.75">
      <c r="B928" s="291"/>
      <c r="C928" s="304">
        <v>588</v>
      </c>
      <c r="D928" s="305" t="s">
        <v>858</v>
      </c>
      <c r="E928" s="295">
        <f t="shared" si="210"/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193</v>
      </c>
      <c r="E929" s="287">
        <f t="shared" si="210"/>
        <v>0</v>
      </c>
      <c r="F929" s="173"/>
      <c r="G929" s="174"/>
      <c r="H929" s="1410"/>
      <c r="I929" s="173"/>
      <c r="J929" s="174"/>
      <c r="K929" s="1410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68" t="s">
        <v>194</v>
      </c>
      <c r="D930" s="1769"/>
      <c r="E930" s="310">
        <f t="shared" si="210"/>
        <v>0</v>
      </c>
      <c r="F930" s="1411"/>
      <c r="G930" s="1412"/>
      <c r="H930" s="1413"/>
      <c r="I930" s="1411"/>
      <c r="J930" s="1412"/>
      <c r="K930" s="1413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48" t="s">
        <v>195</v>
      </c>
      <c r="D931" s="1749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1180</v>
      </c>
      <c r="K931" s="276">
        <f t="shared" si="212"/>
        <v>0</v>
      </c>
      <c r="L931" s="310">
        <f t="shared" si="212"/>
        <v>1180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196</v>
      </c>
      <c r="E932" s="281">
        <f aca="true" t="shared" si="213" ref="E932:E948">F932+G932+H932</f>
        <v>0</v>
      </c>
      <c r="F932" s="152"/>
      <c r="G932" s="153"/>
      <c r="H932" s="1407"/>
      <c r="I932" s="152"/>
      <c r="J932" s="153"/>
      <c r="K932" s="1407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197</v>
      </c>
      <c r="E933" s="295">
        <f t="shared" si="213"/>
        <v>0</v>
      </c>
      <c r="F933" s="158"/>
      <c r="G933" s="159"/>
      <c r="H933" s="1409"/>
      <c r="I933" s="158"/>
      <c r="J933" s="159"/>
      <c r="K933" s="1409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198</v>
      </c>
      <c r="E934" s="295">
        <f t="shared" si="213"/>
        <v>0</v>
      </c>
      <c r="F934" s="158"/>
      <c r="G934" s="159"/>
      <c r="H934" s="1409"/>
      <c r="I934" s="158"/>
      <c r="J934" s="159"/>
      <c r="K934" s="1409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199</v>
      </c>
      <c r="E935" s="295">
        <f t="shared" si="213"/>
        <v>0</v>
      </c>
      <c r="F935" s="158"/>
      <c r="G935" s="159"/>
      <c r="H935" s="1409"/>
      <c r="I935" s="158"/>
      <c r="J935" s="159"/>
      <c r="K935" s="1409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200</v>
      </c>
      <c r="E936" s="295">
        <f t="shared" si="213"/>
        <v>0</v>
      </c>
      <c r="F936" s="158"/>
      <c r="G936" s="159">
        <v>0</v>
      </c>
      <c r="H936" s="1409"/>
      <c r="I936" s="158"/>
      <c r="J936" s="159">
        <v>900</v>
      </c>
      <c r="K936" s="1409"/>
      <c r="L936" s="295">
        <f t="shared" si="214"/>
        <v>900</v>
      </c>
      <c r="M936" s="12">
        <f t="shared" si="207"/>
        <v>1</v>
      </c>
      <c r="N936" s="13"/>
    </row>
    <row r="937" spans="2:14" ht="15.75">
      <c r="B937" s="292"/>
      <c r="C937" s="312">
        <v>1016</v>
      </c>
      <c r="D937" s="313" t="s">
        <v>201</v>
      </c>
      <c r="E937" s="314">
        <f t="shared" si="213"/>
        <v>0</v>
      </c>
      <c r="F937" s="164"/>
      <c r="G937" s="165"/>
      <c r="H937" s="1408"/>
      <c r="I937" s="164"/>
      <c r="J937" s="165"/>
      <c r="K937" s="1408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202</v>
      </c>
      <c r="E938" s="320">
        <f t="shared" si="213"/>
        <v>0</v>
      </c>
      <c r="F938" s="450"/>
      <c r="G938" s="451">
        <v>0</v>
      </c>
      <c r="H938" s="1417"/>
      <c r="I938" s="450"/>
      <c r="J938" s="451">
        <v>280</v>
      </c>
      <c r="K938" s="1417"/>
      <c r="L938" s="320">
        <f t="shared" si="214"/>
        <v>280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203</v>
      </c>
      <c r="E939" s="326">
        <f t="shared" si="213"/>
        <v>0</v>
      </c>
      <c r="F939" s="445"/>
      <c r="G939" s="446"/>
      <c r="H939" s="1414"/>
      <c r="I939" s="445"/>
      <c r="J939" s="446"/>
      <c r="K939" s="1414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204</v>
      </c>
      <c r="E940" s="320">
        <f t="shared" si="213"/>
        <v>0</v>
      </c>
      <c r="F940" s="450"/>
      <c r="G940" s="451"/>
      <c r="H940" s="1417"/>
      <c r="I940" s="450"/>
      <c r="J940" s="451"/>
      <c r="K940" s="1417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205</v>
      </c>
      <c r="E941" s="295">
        <f t="shared" si="213"/>
        <v>0</v>
      </c>
      <c r="F941" s="158"/>
      <c r="G941" s="159"/>
      <c r="H941" s="1409"/>
      <c r="I941" s="158"/>
      <c r="J941" s="159"/>
      <c r="K941" s="1409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859</v>
      </c>
      <c r="E942" s="326">
        <f t="shared" si="213"/>
        <v>0</v>
      </c>
      <c r="F942" s="445"/>
      <c r="G942" s="446"/>
      <c r="H942" s="1414"/>
      <c r="I942" s="445"/>
      <c r="J942" s="446"/>
      <c r="K942" s="1414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206</v>
      </c>
      <c r="E943" s="320">
        <f t="shared" si="213"/>
        <v>0</v>
      </c>
      <c r="F943" s="450"/>
      <c r="G943" s="451"/>
      <c r="H943" s="1417"/>
      <c r="I943" s="450"/>
      <c r="J943" s="451"/>
      <c r="K943" s="1417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786</v>
      </c>
      <c r="E944" s="326">
        <f t="shared" si="213"/>
        <v>0</v>
      </c>
      <c r="F944" s="445"/>
      <c r="G944" s="446"/>
      <c r="H944" s="1414"/>
      <c r="I944" s="445"/>
      <c r="J944" s="446"/>
      <c r="K944" s="1414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207</v>
      </c>
      <c r="E945" s="335">
        <f t="shared" si="213"/>
        <v>0</v>
      </c>
      <c r="F945" s="589"/>
      <c r="G945" s="590"/>
      <c r="H945" s="1416"/>
      <c r="I945" s="589"/>
      <c r="J945" s="590"/>
      <c r="K945" s="1416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895</v>
      </c>
      <c r="E946" s="320">
        <f t="shared" si="213"/>
        <v>0</v>
      </c>
      <c r="F946" s="450"/>
      <c r="G946" s="451"/>
      <c r="H946" s="1417"/>
      <c r="I946" s="450"/>
      <c r="J946" s="451"/>
      <c r="K946" s="1417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299</v>
      </c>
      <c r="E947" s="295">
        <f t="shared" si="213"/>
        <v>0</v>
      </c>
      <c r="F947" s="158"/>
      <c r="G947" s="159"/>
      <c r="H947" s="1409"/>
      <c r="I947" s="158"/>
      <c r="J947" s="159"/>
      <c r="K947" s="1409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208</v>
      </c>
      <c r="E948" s="287">
        <f t="shared" si="213"/>
        <v>0</v>
      </c>
      <c r="F948" s="173"/>
      <c r="G948" s="174"/>
      <c r="H948" s="1410"/>
      <c r="I948" s="173"/>
      <c r="J948" s="174"/>
      <c r="K948" s="1410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38" t="s">
        <v>266</v>
      </c>
      <c r="D949" s="1739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896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897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898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38" t="s">
        <v>708</v>
      </c>
      <c r="D953" s="1739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209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210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211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212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213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38" t="s">
        <v>214</v>
      </c>
      <c r="D959" s="1739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300</v>
      </c>
      <c r="E960" s="281">
        <f aca="true" t="shared" si="219" ref="E960:E965">F960+G960+H960</f>
        <v>0</v>
      </c>
      <c r="F960" s="152"/>
      <c r="G960" s="153"/>
      <c r="H960" s="1407"/>
      <c r="I960" s="152"/>
      <c r="J960" s="153"/>
      <c r="K960" s="1407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215</v>
      </c>
      <c r="E961" s="287">
        <f t="shared" si="219"/>
        <v>0</v>
      </c>
      <c r="F961" s="173"/>
      <c r="G961" s="174"/>
      <c r="H961" s="1410"/>
      <c r="I961" s="173"/>
      <c r="J961" s="174"/>
      <c r="K961" s="1410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38" t="s">
        <v>216</v>
      </c>
      <c r="D962" s="1739"/>
      <c r="E962" s="310">
        <f t="shared" si="219"/>
        <v>0</v>
      </c>
      <c r="F962" s="1411"/>
      <c r="G962" s="1412"/>
      <c r="H962" s="1413"/>
      <c r="I962" s="1411"/>
      <c r="J962" s="1412"/>
      <c r="K962" s="1413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46" t="s">
        <v>217</v>
      </c>
      <c r="D963" s="1747"/>
      <c r="E963" s="310">
        <f t="shared" si="219"/>
        <v>0</v>
      </c>
      <c r="F963" s="1411"/>
      <c r="G963" s="1412"/>
      <c r="H963" s="1413"/>
      <c r="I963" s="1411"/>
      <c r="J963" s="1412"/>
      <c r="K963" s="1413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46" t="s">
        <v>218</v>
      </c>
      <c r="D964" s="1747"/>
      <c r="E964" s="310">
        <f t="shared" si="219"/>
        <v>0</v>
      </c>
      <c r="F964" s="1411"/>
      <c r="G964" s="1412"/>
      <c r="H964" s="1413"/>
      <c r="I964" s="1411"/>
      <c r="J964" s="1412"/>
      <c r="K964" s="1413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46" t="s">
        <v>1646</v>
      </c>
      <c r="D965" s="1747"/>
      <c r="E965" s="310">
        <f t="shared" si="219"/>
        <v>0</v>
      </c>
      <c r="F965" s="1411"/>
      <c r="G965" s="1412"/>
      <c r="H965" s="1413"/>
      <c r="I965" s="1411"/>
      <c r="J965" s="1412"/>
      <c r="K965" s="1413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38" t="s">
        <v>219</v>
      </c>
      <c r="D966" s="1739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1938</v>
      </c>
      <c r="E967" s="281">
        <f aca="true" t="shared" si="222" ref="E967:E974">F967+G967+H967</f>
        <v>0</v>
      </c>
      <c r="F967" s="152"/>
      <c r="G967" s="153"/>
      <c r="H967" s="1407"/>
      <c r="I967" s="152"/>
      <c r="J967" s="153"/>
      <c r="K967" s="1407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220</v>
      </c>
      <c r="E968" s="281">
        <f t="shared" si="222"/>
        <v>0</v>
      </c>
      <c r="F968" s="152"/>
      <c r="G968" s="153"/>
      <c r="H968" s="1407"/>
      <c r="I968" s="152"/>
      <c r="J968" s="153"/>
      <c r="K968" s="1407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221</v>
      </c>
      <c r="E969" s="326">
        <f t="shared" si="222"/>
        <v>0</v>
      </c>
      <c r="F969" s="445"/>
      <c r="G969" s="446"/>
      <c r="H969" s="1414"/>
      <c r="I969" s="445"/>
      <c r="J969" s="446"/>
      <c r="K969" s="1414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222</v>
      </c>
      <c r="E970" s="351">
        <f t="shared" si="222"/>
        <v>0</v>
      </c>
      <c r="F970" s="625"/>
      <c r="G970" s="626"/>
      <c r="H970" s="1415"/>
      <c r="I970" s="625"/>
      <c r="J970" s="626"/>
      <c r="K970" s="1415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223</v>
      </c>
      <c r="E971" s="335">
        <f t="shared" si="222"/>
        <v>0</v>
      </c>
      <c r="F971" s="589"/>
      <c r="G971" s="590"/>
      <c r="H971" s="1416"/>
      <c r="I971" s="589"/>
      <c r="J971" s="590"/>
      <c r="K971" s="1416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1957</v>
      </c>
      <c r="E972" s="320">
        <f t="shared" si="222"/>
        <v>0</v>
      </c>
      <c r="F972" s="450"/>
      <c r="G972" s="451"/>
      <c r="H972" s="1417"/>
      <c r="I972" s="450"/>
      <c r="J972" s="451"/>
      <c r="K972" s="1417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224</v>
      </c>
      <c r="E973" s="320">
        <f t="shared" si="222"/>
        <v>0</v>
      </c>
      <c r="F973" s="450"/>
      <c r="G973" s="451"/>
      <c r="H973" s="1417"/>
      <c r="I973" s="450"/>
      <c r="J973" s="451"/>
      <c r="K973" s="1417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225</v>
      </c>
      <c r="E974" s="287">
        <f t="shared" si="222"/>
        <v>0</v>
      </c>
      <c r="F974" s="173"/>
      <c r="G974" s="174"/>
      <c r="H974" s="1410"/>
      <c r="I974" s="173"/>
      <c r="J974" s="174"/>
      <c r="K974" s="1410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1988</v>
      </c>
      <c r="D975" s="1468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226</v>
      </c>
      <c r="E976" s="281">
        <f aca="true" t="shared" si="225" ref="E976:E983"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702</v>
      </c>
      <c r="E977" s="295">
        <f t="shared" si="225"/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227</v>
      </c>
      <c r="E978" s="295">
        <f t="shared" si="225"/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1.5">
      <c r="B979" s="291"/>
      <c r="C979" s="285">
        <v>3306</v>
      </c>
      <c r="D979" s="361" t="s">
        <v>1643</v>
      </c>
      <c r="E979" s="295">
        <f t="shared" si="225"/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.75">
      <c r="B980" s="291"/>
      <c r="C980" s="285">
        <v>3307</v>
      </c>
      <c r="D980" s="361" t="s">
        <v>2040</v>
      </c>
      <c r="E980" s="287">
        <f t="shared" si="225"/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38" t="s">
        <v>228</v>
      </c>
      <c r="D981" s="1739"/>
      <c r="E981" s="310">
        <f t="shared" si="225"/>
        <v>0</v>
      </c>
      <c r="F981" s="1458">
        <v>0</v>
      </c>
      <c r="G981" s="1459">
        <v>0</v>
      </c>
      <c r="H981" s="1460">
        <v>0</v>
      </c>
      <c r="I981" s="1458">
        <v>0</v>
      </c>
      <c r="J981" s="1459">
        <v>0</v>
      </c>
      <c r="K981" s="1460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38" t="s">
        <v>229</v>
      </c>
      <c r="D982" s="1739"/>
      <c r="E982" s="310">
        <f t="shared" si="225"/>
        <v>0</v>
      </c>
      <c r="F982" s="1411"/>
      <c r="G982" s="1412"/>
      <c r="H982" s="1413"/>
      <c r="I982" s="1411"/>
      <c r="J982" s="1412"/>
      <c r="K982" s="1413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38" t="s">
        <v>230</v>
      </c>
      <c r="D983" s="1739"/>
      <c r="E983" s="310">
        <f t="shared" si="225"/>
        <v>0</v>
      </c>
      <c r="F983" s="1459">
        <v>0</v>
      </c>
      <c r="G983" s="1459">
        <v>0</v>
      </c>
      <c r="H983" s="1460">
        <v>0</v>
      </c>
      <c r="I983" s="1647">
        <v>0</v>
      </c>
      <c r="J983" s="1459">
        <v>0</v>
      </c>
      <c r="K983" s="1459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38" t="s">
        <v>231</v>
      </c>
      <c r="D984" s="1739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232</v>
      </c>
      <c r="E985" s="281">
        <f aca="true" t="shared" si="229" ref="E985:E990">F985+G985+H985</f>
        <v>0</v>
      </c>
      <c r="F985" s="152"/>
      <c r="G985" s="153"/>
      <c r="H985" s="1407"/>
      <c r="I985" s="152"/>
      <c r="J985" s="153"/>
      <c r="K985" s="1407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233</v>
      </c>
      <c r="E986" s="295">
        <f t="shared" si="229"/>
        <v>0</v>
      </c>
      <c r="F986" s="158"/>
      <c r="G986" s="159"/>
      <c r="H986" s="1409"/>
      <c r="I986" s="158"/>
      <c r="J986" s="159"/>
      <c r="K986" s="1409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234</v>
      </c>
      <c r="E987" s="295">
        <f t="shared" si="229"/>
        <v>0</v>
      </c>
      <c r="F987" s="158"/>
      <c r="G987" s="159"/>
      <c r="H987" s="1409"/>
      <c r="I987" s="158"/>
      <c r="J987" s="159"/>
      <c r="K987" s="1409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235</v>
      </c>
      <c r="E988" s="295">
        <f t="shared" si="229"/>
        <v>0</v>
      </c>
      <c r="F988" s="158"/>
      <c r="G988" s="159"/>
      <c r="H988" s="1409"/>
      <c r="I988" s="158"/>
      <c r="J988" s="159"/>
      <c r="K988" s="1409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236</v>
      </c>
      <c r="E989" s="295">
        <f t="shared" si="229"/>
        <v>0</v>
      </c>
      <c r="F989" s="158"/>
      <c r="G989" s="159"/>
      <c r="H989" s="1409"/>
      <c r="I989" s="158"/>
      <c r="J989" s="159"/>
      <c r="K989" s="1409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237</v>
      </c>
      <c r="E990" s="287">
        <f t="shared" si="229"/>
        <v>0</v>
      </c>
      <c r="F990" s="173"/>
      <c r="G990" s="174"/>
      <c r="H990" s="1410"/>
      <c r="I990" s="173"/>
      <c r="J990" s="174"/>
      <c r="K990" s="1410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38" t="s">
        <v>1647</v>
      </c>
      <c r="D991" s="1739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238</v>
      </c>
      <c r="E992" s="281">
        <f aca="true" t="shared" si="232" ref="E992:E997">F992+G992+H992</f>
        <v>0</v>
      </c>
      <c r="F992" s="152"/>
      <c r="G992" s="153"/>
      <c r="H992" s="1407"/>
      <c r="I992" s="152"/>
      <c r="J992" s="153"/>
      <c r="K992" s="1407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239</v>
      </c>
      <c r="E993" s="295">
        <f t="shared" si="232"/>
        <v>0</v>
      </c>
      <c r="F993" s="158"/>
      <c r="G993" s="159"/>
      <c r="H993" s="1409"/>
      <c r="I993" s="158"/>
      <c r="J993" s="159"/>
      <c r="K993" s="1409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240</v>
      </c>
      <c r="E994" s="287">
        <f t="shared" si="232"/>
        <v>0</v>
      </c>
      <c r="F994" s="173"/>
      <c r="G994" s="174"/>
      <c r="H994" s="1410"/>
      <c r="I994" s="173"/>
      <c r="J994" s="174"/>
      <c r="K994" s="1410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38" t="s">
        <v>1644</v>
      </c>
      <c r="D995" s="1739"/>
      <c r="E995" s="310">
        <f t="shared" si="232"/>
        <v>0</v>
      </c>
      <c r="F995" s="1411"/>
      <c r="G995" s="1412"/>
      <c r="H995" s="1413"/>
      <c r="I995" s="1411"/>
      <c r="J995" s="1412"/>
      <c r="K995" s="1413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38" t="s">
        <v>1645</v>
      </c>
      <c r="D996" s="1739"/>
      <c r="E996" s="310">
        <f t="shared" si="232"/>
        <v>0</v>
      </c>
      <c r="F996" s="1411"/>
      <c r="G996" s="1412"/>
      <c r="H996" s="1413"/>
      <c r="I996" s="1411"/>
      <c r="J996" s="1412"/>
      <c r="K996" s="1413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46" t="s">
        <v>241</v>
      </c>
      <c r="D997" s="1747"/>
      <c r="E997" s="310">
        <f t="shared" si="232"/>
        <v>0</v>
      </c>
      <c r="F997" s="1411"/>
      <c r="G997" s="1412"/>
      <c r="H997" s="1413"/>
      <c r="I997" s="1411"/>
      <c r="J997" s="1412"/>
      <c r="K997" s="1413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38" t="s">
        <v>267</v>
      </c>
      <c r="D998" s="1739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268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269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42" t="s">
        <v>242</v>
      </c>
      <c r="D1001" s="1743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42" t="s">
        <v>243</v>
      </c>
      <c r="D1002" s="1743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244</v>
      </c>
      <c r="E1003" s="281">
        <f aca="true" t="shared" si="236" ref="E1003:E1009">F1003+G1003+H1003</f>
        <v>0</v>
      </c>
      <c r="F1003" s="152"/>
      <c r="G1003" s="153"/>
      <c r="H1003" s="1407"/>
      <c r="I1003" s="152"/>
      <c r="J1003" s="153"/>
      <c r="K1003" s="1407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245</v>
      </c>
      <c r="E1004" s="295">
        <f t="shared" si="236"/>
        <v>0</v>
      </c>
      <c r="F1004" s="158"/>
      <c r="G1004" s="159"/>
      <c r="H1004" s="1409"/>
      <c r="I1004" s="158"/>
      <c r="J1004" s="159"/>
      <c r="K1004" s="1409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609</v>
      </c>
      <c r="E1005" s="295">
        <f t="shared" si="236"/>
        <v>0</v>
      </c>
      <c r="F1005" s="158"/>
      <c r="G1005" s="159"/>
      <c r="H1005" s="1409"/>
      <c r="I1005" s="158"/>
      <c r="J1005" s="159"/>
      <c r="K1005" s="1409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610</v>
      </c>
      <c r="E1006" s="295">
        <f t="shared" si="236"/>
        <v>0</v>
      </c>
      <c r="F1006" s="158"/>
      <c r="G1006" s="159"/>
      <c r="H1006" s="1409"/>
      <c r="I1006" s="158"/>
      <c r="J1006" s="159"/>
      <c r="K1006" s="1409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611</v>
      </c>
      <c r="E1007" s="295">
        <f t="shared" si="236"/>
        <v>0</v>
      </c>
      <c r="F1007" s="158"/>
      <c r="G1007" s="159"/>
      <c r="H1007" s="1409"/>
      <c r="I1007" s="158"/>
      <c r="J1007" s="159"/>
      <c r="K1007" s="1409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612</v>
      </c>
      <c r="E1008" s="295">
        <f t="shared" si="236"/>
        <v>0</v>
      </c>
      <c r="F1008" s="158"/>
      <c r="G1008" s="159"/>
      <c r="H1008" s="1409"/>
      <c r="I1008" s="158"/>
      <c r="J1008" s="159"/>
      <c r="K1008" s="1409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613</v>
      </c>
      <c r="E1009" s="287">
        <f t="shared" si="236"/>
        <v>0</v>
      </c>
      <c r="F1009" s="173"/>
      <c r="G1009" s="174"/>
      <c r="H1009" s="1410"/>
      <c r="I1009" s="173"/>
      <c r="J1009" s="174"/>
      <c r="K1009" s="1410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42" t="s">
        <v>614</v>
      </c>
      <c r="D1010" s="1743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301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615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42" t="s">
        <v>672</v>
      </c>
      <c r="D1013" s="1743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38" t="s">
        <v>673</v>
      </c>
      <c r="D1014" s="1739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674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675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676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677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44" t="s">
        <v>899</v>
      </c>
      <c r="D1019" s="1745"/>
      <c r="E1019" s="310">
        <f>SUM(E1020:E1022)</f>
        <v>0</v>
      </c>
      <c r="F1019" s="1458">
        <v>0</v>
      </c>
      <c r="G1019" s="1458">
        <v>0</v>
      </c>
      <c r="H1019" s="1458">
        <v>0</v>
      </c>
      <c r="I1019" s="1458">
        <v>0</v>
      </c>
      <c r="J1019" s="1458">
        <v>0</v>
      </c>
      <c r="K1019" s="1458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678</v>
      </c>
      <c r="E1020" s="281">
        <f>F1020+G1020+H1020</f>
        <v>0</v>
      </c>
      <c r="F1020" s="1459">
        <v>0</v>
      </c>
      <c r="G1020" s="1459">
        <v>0</v>
      </c>
      <c r="H1020" s="1460">
        <v>0</v>
      </c>
      <c r="I1020" s="1647">
        <v>0</v>
      </c>
      <c r="J1020" s="1459">
        <v>0</v>
      </c>
      <c r="K1020" s="1459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679</v>
      </c>
      <c r="E1021" s="314">
        <f>F1021+G1021+H1021</f>
        <v>0</v>
      </c>
      <c r="F1021" s="1459">
        <v>0</v>
      </c>
      <c r="G1021" s="1459">
        <v>0</v>
      </c>
      <c r="H1021" s="1460">
        <v>0</v>
      </c>
      <c r="I1021" s="1647">
        <v>0</v>
      </c>
      <c r="J1021" s="1459">
        <v>0</v>
      </c>
      <c r="K1021" s="1459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680</v>
      </c>
      <c r="E1022" s="377">
        <f>F1022+G1022+H1022</f>
        <v>0</v>
      </c>
      <c r="F1022" s="1459">
        <v>0</v>
      </c>
      <c r="G1022" s="1459">
        <v>0</v>
      </c>
      <c r="H1022" s="1460">
        <v>0</v>
      </c>
      <c r="I1022" s="1647">
        <v>0</v>
      </c>
      <c r="J1022" s="1459">
        <v>0</v>
      </c>
      <c r="K1022" s="1459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71"/>
      <c r="C1023" s="1740" t="s">
        <v>681</v>
      </c>
      <c r="D1023" s="1741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 t="shared" si="238"/>
      </c>
      <c r="N1023" s="13"/>
    </row>
    <row r="1024" spans="2:14" ht="15.75">
      <c r="B1024" s="381">
        <v>98</v>
      </c>
      <c r="C1024" s="1740" t="s">
        <v>681</v>
      </c>
      <c r="D1024" s="1741"/>
      <c r="E1024" s="382">
        <f>F1024+G1024+H1024</f>
        <v>0</v>
      </c>
      <c r="F1024" s="1418"/>
      <c r="G1024" s="1419"/>
      <c r="H1024" s="1420"/>
      <c r="I1024" s="1448">
        <v>0</v>
      </c>
      <c r="J1024" s="1449">
        <v>0</v>
      </c>
      <c r="K1024" s="1450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51"/>
      <c r="C1028" s="393" t="s">
        <v>727</v>
      </c>
      <c r="D1028" s="1421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6896</v>
      </c>
      <c r="K1028" s="398">
        <f t="shared" si="241"/>
        <v>0</v>
      </c>
      <c r="L1028" s="395">
        <f t="shared" si="241"/>
        <v>6896</v>
      </c>
      <c r="M1028" s="12">
        <f t="shared" si="238"/>
        <v>1</v>
      </c>
      <c r="N1028" s="73" t="str">
        <f>LEFT(C910,1)</f>
        <v>5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17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54"/>
      <c r="D1034" s="1355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750" t="str">
        <f>$B$7</f>
        <v>ОТЧЕТНИ ДАННИ ПО ЕБК ЗА СМЕТКИТЕ ЗА СРЕДСТВАТА ОТ ЕВРОПЕЙСКИЯ СЪЮЗ - КСФ</v>
      </c>
      <c r="C1035" s="1751"/>
      <c r="D1035" s="1751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458</v>
      </c>
      <c r="F1036" s="406" t="s">
        <v>820</v>
      </c>
      <c r="G1036" s="237"/>
      <c r="H1036" s="1351" t="s">
        <v>1237</v>
      </c>
      <c r="I1036" s="1352"/>
      <c r="J1036" s="1353"/>
      <c r="K1036" s="237"/>
      <c r="L1036" s="237"/>
      <c r="M1036" s="7">
        <f>(IF($E1166&lt;&gt;0,$M$2,IF($L1166&lt;&gt;0,$M$2,"")))</f>
        <v>1</v>
      </c>
    </row>
    <row r="1037" spans="2:13" ht="18.75">
      <c r="B1037" s="1752" t="str">
        <f>$B$9</f>
        <v>Твърдица</v>
      </c>
      <c r="C1037" s="1753"/>
      <c r="D1037" s="1754"/>
      <c r="E1037" s="115">
        <f>$E$9</f>
        <v>44927</v>
      </c>
      <c r="F1037" s="226">
        <f>$F$9</f>
        <v>44957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755" t="str">
        <f>$B$12</f>
        <v>Твърдица</v>
      </c>
      <c r="C1040" s="1756"/>
      <c r="D1040" s="1757"/>
      <c r="E1040" s="410" t="s">
        <v>875</v>
      </c>
      <c r="F1040" s="1349" t="str">
        <f>$F$12</f>
        <v>7004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50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876</v>
      </c>
      <c r="E1042" s="238">
        <f>$E$15</f>
        <v>98</v>
      </c>
      <c r="F1042" s="414" t="str">
        <f>$F$15</f>
        <v>СЕС - КСФ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66" t="s">
        <v>459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699</v>
      </c>
      <c r="E1044" s="1758" t="str">
        <f>CONCATENATE("Уточнен план ",$C$3)</f>
        <v>Уточнен план 2023</v>
      </c>
      <c r="F1044" s="1759"/>
      <c r="G1044" s="1759"/>
      <c r="H1044" s="1760"/>
      <c r="I1044" s="1761" t="str">
        <f>CONCATENATE("Отчет ",$C$3)</f>
        <v>Отчет 2023</v>
      </c>
      <c r="J1044" s="1762"/>
      <c r="K1044" s="1762"/>
      <c r="L1044" s="1763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460</v>
      </c>
      <c r="D1045" s="252" t="s">
        <v>700</v>
      </c>
      <c r="E1045" s="1392" t="str">
        <f>$E$20</f>
        <v>Уточнен план                Общо</v>
      </c>
      <c r="F1045" s="1396" t="str">
        <f>$F$20</f>
        <v>държавни дейности</v>
      </c>
      <c r="G1045" s="1397" t="str">
        <f>$G$20</f>
        <v>местни дейности</v>
      </c>
      <c r="H1045" s="1398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11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729</v>
      </c>
      <c r="E1046" s="1443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40"/>
      <c r="C1047" s="1649" t="str">
        <f>VLOOKUP(D1047,OP_LIST2,2,FALSE)</f>
        <v>98311</v>
      </c>
      <c r="D1047" s="1651" t="s">
        <v>1217</v>
      </c>
      <c r="E1047" s="389"/>
      <c r="F1047" s="1430"/>
      <c r="G1047" s="1431"/>
      <c r="H1047" s="1432"/>
      <c r="I1047" s="1430"/>
      <c r="J1047" s="1431"/>
      <c r="K1047" s="1432"/>
      <c r="L1047" s="1429"/>
      <c r="M1047" s="7">
        <f>(IF($E1166&lt;&gt;0,$M$2,IF($L1166&lt;&gt;0,$M$2,"")))</f>
        <v>1</v>
      </c>
    </row>
    <row r="1048" spans="2:13" ht="15.75">
      <c r="B1048" s="1650" t="s">
        <v>2047</v>
      </c>
      <c r="C1048" s="1446">
        <f>VLOOKUP(D1049,EBK_DEIN2,2,FALSE)</f>
        <v>5541</v>
      </c>
      <c r="D1048" s="1652" t="str">
        <f>VLOOKUP(D1047,OP_LIST3,3,FALSE)</f>
        <v>ПЕРИОД 2014-2020</v>
      </c>
      <c r="E1048" s="389"/>
      <c r="F1048" s="1433"/>
      <c r="G1048" s="1434"/>
      <c r="H1048" s="1435"/>
      <c r="I1048" s="1433"/>
      <c r="J1048" s="1434"/>
      <c r="K1048" s="1435"/>
      <c r="L1048" s="1429"/>
      <c r="M1048" s="7">
        <f>(IF($E1166&lt;&gt;0,$M$2,IF($L1166&lt;&gt;0,$M$2,"")))</f>
        <v>1</v>
      </c>
    </row>
    <row r="1049" spans="2:13" ht="15.75">
      <c r="B1049" s="1439"/>
      <c r="C1049" s="1571">
        <f>+C1048</f>
        <v>5541</v>
      </c>
      <c r="D1049" s="1441" t="s">
        <v>2048</v>
      </c>
      <c r="E1049" s="389"/>
      <c r="F1049" s="1433"/>
      <c r="G1049" s="1434"/>
      <c r="H1049" s="1435"/>
      <c r="I1049" s="1433"/>
      <c r="J1049" s="1434"/>
      <c r="K1049" s="1435"/>
      <c r="L1049" s="1429"/>
      <c r="M1049" s="7">
        <f>(IF($E1166&lt;&gt;0,$M$2,IF($L1166&lt;&gt;0,$M$2,"")))</f>
        <v>1</v>
      </c>
    </row>
    <row r="1050" spans="2:13" ht="15.75">
      <c r="B1050" s="1444"/>
      <c r="C1050" s="1442"/>
      <c r="D1050" s="1445" t="s">
        <v>701</v>
      </c>
      <c r="E1050" s="389"/>
      <c r="F1050" s="1436"/>
      <c r="G1050" s="1437"/>
      <c r="H1050" s="1438"/>
      <c r="I1050" s="1436"/>
      <c r="J1050" s="1437"/>
      <c r="K1050" s="1438"/>
      <c r="L1050" s="1429"/>
      <c r="M1050" s="7">
        <f>(IF($E1166&lt;&gt;0,$M$2,IF($L1166&lt;&gt;0,$M$2,"")))</f>
        <v>1</v>
      </c>
    </row>
    <row r="1051" spans="2:14" ht="15.75">
      <c r="B1051" s="272">
        <v>100</v>
      </c>
      <c r="C1051" s="1764" t="s">
        <v>730</v>
      </c>
      <c r="D1051" s="1765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8533</v>
      </c>
      <c r="J1051" s="275">
        <f t="shared" si="242"/>
        <v>0</v>
      </c>
      <c r="K1051" s="276">
        <f t="shared" si="242"/>
        <v>0</v>
      </c>
      <c r="L1051" s="273">
        <f t="shared" si="242"/>
        <v>8533</v>
      </c>
      <c r="M1051" s="12">
        <f aca="true" t="shared" si="243" ref="M1051:M1082">(IF($E1051&lt;&gt;0,$M$2,IF($L1051&lt;&gt;0,$M$2,"")))</f>
        <v>1</v>
      </c>
      <c r="N1051" s="13"/>
    </row>
    <row r="1052" spans="2:14" ht="15.75">
      <c r="B1052" s="278"/>
      <c r="C1052" s="279">
        <v>101</v>
      </c>
      <c r="D1052" s="280" t="s">
        <v>731</v>
      </c>
      <c r="E1052" s="281">
        <f>F1052+G1052+H1052</f>
        <v>0</v>
      </c>
      <c r="F1052" s="152">
        <v>0</v>
      </c>
      <c r="G1052" s="153"/>
      <c r="H1052" s="1407"/>
      <c r="I1052" s="152">
        <v>8533</v>
      </c>
      <c r="J1052" s="153"/>
      <c r="K1052" s="1407"/>
      <c r="L1052" s="281">
        <f>I1052+J1052+K1052</f>
        <v>8533</v>
      </c>
      <c r="M1052" s="12">
        <f t="shared" si="243"/>
        <v>1</v>
      </c>
      <c r="N1052" s="13"/>
    </row>
    <row r="1053" spans="2:14" ht="15.75">
      <c r="B1053" s="278"/>
      <c r="C1053" s="285">
        <v>102</v>
      </c>
      <c r="D1053" s="286" t="s">
        <v>732</v>
      </c>
      <c r="E1053" s="287">
        <f>F1053+G1053+H1053</f>
        <v>0</v>
      </c>
      <c r="F1053" s="173"/>
      <c r="G1053" s="174"/>
      <c r="H1053" s="1410"/>
      <c r="I1053" s="173"/>
      <c r="J1053" s="174"/>
      <c r="K1053" s="1410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748" t="s">
        <v>733</v>
      </c>
      <c r="D1054" s="1749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734</v>
      </c>
      <c r="E1055" s="281">
        <f>F1055+G1055+H1055</f>
        <v>0</v>
      </c>
      <c r="F1055" s="152"/>
      <c r="G1055" s="153"/>
      <c r="H1055" s="1407"/>
      <c r="I1055" s="152"/>
      <c r="J1055" s="153"/>
      <c r="K1055" s="1407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735</v>
      </c>
      <c r="E1056" s="295">
        <f>F1056+G1056+H1056</f>
        <v>0</v>
      </c>
      <c r="F1056" s="158"/>
      <c r="G1056" s="159"/>
      <c r="H1056" s="1409"/>
      <c r="I1056" s="158"/>
      <c r="J1056" s="159"/>
      <c r="K1056" s="1409"/>
      <c r="L1056" s="295">
        <f>I1056+J1056+K1056</f>
        <v>0</v>
      </c>
      <c r="M1056" s="12">
        <f t="shared" si="243"/>
      </c>
      <c r="N1056" s="13"/>
    </row>
    <row r="1057" spans="2:14" ht="31.5">
      <c r="B1057" s="299"/>
      <c r="C1057" s="293">
        <v>205</v>
      </c>
      <c r="D1057" s="294" t="s">
        <v>586</v>
      </c>
      <c r="E1057" s="295">
        <f>F1057+G1057+H1057</f>
        <v>0</v>
      </c>
      <c r="F1057" s="158"/>
      <c r="G1057" s="159"/>
      <c r="H1057" s="1409"/>
      <c r="I1057" s="158"/>
      <c r="J1057" s="159"/>
      <c r="K1057" s="1409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587</v>
      </c>
      <c r="E1058" s="295">
        <f>F1058+G1058+H1058</f>
        <v>0</v>
      </c>
      <c r="F1058" s="158"/>
      <c r="G1058" s="159"/>
      <c r="H1058" s="1409"/>
      <c r="I1058" s="158"/>
      <c r="J1058" s="159"/>
      <c r="K1058" s="1409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588</v>
      </c>
      <c r="E1059" s="287">
        <f>F1059+G1059+H1059</f>
        <v>0</v>
      </c>
      <c r="F1059" s="173"/>
      <c r="G1059" s="174"/>
      <c r="H1059" s="1410"/>
      <c r="I1059" s="173"/>
      <c r="J1059" s="174"/>
      <c r="K1059" s="1410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766" t="s">
        <v>189</v>
      </c>
      <c r="D1060" s="1767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1654</v>
      </c>
      <c r="J1060" s="275">
        <f t="shared" si="245"/>
        <v>0</v>
      </c>
      <c r="K1060" s="276">
        <f t="shared" si="245"/>
        <v>0</v>
      </c>
      <c r="L1060" s="273">
        <f t="shared" si="245"/>
        <v>1654</v>
      </c>
      <c r="M1060" s="12">
        <f t="shared" si="243"/>
        <v>1</v>
      </c>
      <c r="N1060" s="13"/>
    </row>
    <row r="1061" spans="2:14" ht="15.75">
      <c r="B1061" s="291"/>
      <c r="C1061" s="302">
        <v>551</v>
      </c>
      <c r="D1061" s="303" t="s">
        <v>190</v>
      </c>
      <c r="E1061" s="281">
        <f aca="true" t="shared" si="246" ref="E1061:E1068">F1061+G1061+H1061</f>
        <v>0</v>
      </c>
      <c r="F1061" s="152">
        <v>0</v>
      </c>
      <c r="G1061" s="153"/>
      <c r="H1061" s="1407"/>
      <c r="I1061" s="152">
        <v>975</v>
      </c>
      <c r="J1061" s="153"/>
      <c r="K1061" s="1407"/>
      <c r="L1061" s="281">
        <f aca="true" t="shared" si="247" ref="L1061:L1068">I1061+J1061+K1061</f>
        <v>975</v>
      </c>
      <c r="M1061" s="12">
        <f t="shared" si="243"/>
        <v>1</v>
      </c>
      <c r="N1061" s="13"/>
    </row>
    <row r="1062" spans="2:14" ht="15.75">
      <c r="B1062" s="291"/>
      <c r="C1062" s="304">
        <v>552</v>
      </c>
      <c r="D1062" s="305" t="s">
        <v>894</v>
      </c>
      <c r="E1062" s="295">
        <f t="shared" si="246"/>
        <v>0</v>
      </c>
      <c r="F1062" s="158"/>
      <c r="G1062" s="159"/>
      <c r="H1062" s="1409"/>
      <c r="I1062" s="158"/>
      <c r="J1062" s="159"/>
      <c r="K1062" s="1409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856</v>
      </c>
      <c r="E1063" s="295">
        <f t="shared" si="246"/>
        <v>0</v>
      </c>
      <c r="F1063" s="484">
        <v>0</v>
      </c>
      <c r="G1063" s="485">
        <v>0</v>
      </c>
      <c r="H1063" s="160">
        <v>0</v>
      </c>
      <c r="I1063" s="484">
        <v>0</v>
      </c>
      <c r="J1063" s="485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191</v>
      </c>
      <c r="E1064" s="295">
        <f t="shared" si="246"/>
        <v>0</v>
      </c>
      <c r="F1064" s="158">
        <v>0</v>
      </c>
      <c r="G1064" s="159"/>
      <c r="H1064" s="1409"/>
      <c r="I1064" s="158">
        <v>440</v>
      </c>
      <c r="J1064" s="159"/>
      <c r="K1064" s="1409"/>
      <c r="L1064" s="295">
        <f t="shared" si="247"/>
        <v>440</v>
      </c>
      <c r="M1064" s="12">
        <f t="shared" si="243"/>
        <v>1</v>
      </c>
      <c r="N1064" s="13"/>
    </row>
    <row r="1065" spans="2:14" ht="15.75">
      <c r="B1065" s="306"/>
      <c r="C1065" s="304">
        <v>580</v>
      </c>
      <c r="D1065" s="305" t="s">
        <v>192</v>
      </c>
      <c r="E1065" s="295">
        <f t="shared" si="246"/>
        <v>0</v>
      </c>
      <c r="F1065" s="158">
        <v>0</v>
      </c>
      <c r="G1065" s="159"/>
      <c r="H1065" s="1409"/>
      <c r="I1065" s="158">
        <v>239</v>
      </c>
      <c r="J1065" s="159"/>
      <c r="K1065" s="1409"/>
      <c r="L1065" s="295">
        <f t="shared" si="247"/>
        <v>239</v>
      </c>
      <c r="M1065" s="12">
        <f t="shared" si="243"/>
        <v>1</v>
      </c>
      <c r="N1065" s="13"/>
    </row>
    <row r="1066" spans="2:14" ht="15.75">
      <c r="B1066" s="291"/>
      <c r="C1066" s="304">
        <v>588</v>
      </c>
      <c r="D1066" s="305" t="s">
        <v>858</v>
      </c>
      <c r="E1066" s="295">
        <f t="shared" si="246"/>
        <v>0</v>
      </c>
      <c r="F1066" s="484">
        <v>0</v>
      </c>
      <c r="G1066" s="485">
        <v>0</v>
      </c>
      <c r="H1066" s="160">
        <v>0</v>
      </c>
      <c r="I1066" s="484">
        <v>0</v>
      </c>
      <c r="J1066" s="485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193</v>
      </c>
      <c r="E1067" s="287">
        <f t="shared" si="246"/>
        <v>0</v>
      </c>
      <c r="F1067" s="173"/>
      <c r="G1067" s="174"/>
      <c r="H1067" s="1410"/>
      <c r="I1067" s="173"/>
      <c r="J1067" s="174"/>
      <c r="K1067" s="1410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768" t="s">
        <v>194</v>
      </c>
      <c r="D1068" s="1769"/>
      <c r="E1068" s="310">
        <f t="shared" si="246"/>
        <v>0</v>
      </c>
      <c r="F1068" s="1411"/>
      <c r="G1068" s="1412"/>
      <c r="H1068" s="1413"/>
      <c r="I1068" s="1411"/>
      <c r="J1068" s="1412"/>
      <c r="K1068" s="1413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748" t="s">
        <v>195</v>
      </c>
      <c r="D1069" s="1749"/>
      <c r="E1069" s="310">
        <f aca="true" t="shared" si="248" ref="E1069:L1069">SUM(E1070:E1086)</f>
        <v>0</v>
      </c>
      <c r="F1069" s="274">
        <f t="shared" si="248"/>
        <v>0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0</v>
      </c>
      <c r="K1069" s="276">
        <f t="shared" si="248"/>
        <v>0</v>
      </c>
      <c r="L1069" s="310">
        <f t="shared" si="248"/>
        <v>0</v>
      </c>
      <c r="M1069" s="12">
        <f t="shared" si="243"/>
      </c>
      <c r="N1069" s="13"/>
    </row>
    <row r="1070" spans="2:14" ht="15.75">
      <c r="B1070" s="292"/>
      <c r="C1070" s="279">
        <v>1011</v>
      </c>
      <c r="D1070" s="311" t="s">
        <v>196</v>
      </c>
      <c r="E1070" s="281">
        <f aca="true" t="shared" si="249" ref="E1070:E1086">F1070+G1070+H1070</f>
        <v>0</v>
      </c>
      <c r="F1070" s="152"/>
      <c r="G1070" s="153"/>
      <c r="H1070" s="1407"/>
      <c r="I1070" s="152"/>
      <c r="J1070" s="153"/>
      <c r="K1070" s="1407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197</v>
      </c>
      <c r="E1071" s="295">
        <f t="shared" si="249"/>
        <v>0</v>
      </c>
      <c r="F1071" s="158"/>
      <c r="G1071" s="159"/>
      <c r="H1071" s="1409"/>
      <c r="I1071" s="158"/>
      <c r="J1071" s="159"/>
      <c r="K1071" s="1409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198</v>
      </c>
      <c r="E1072" s="295">
        <f t="shared" si="249"/>
        <v>0</v>
      </c>
      <c r="F1072" s="158"/>
      <c r="G1072" s="159"/>
      <c r="H1072" s="1409"/>
      <c r="I1072" s="158"/>
      <c r="J1072" s="159"/>
      <c r="K1072" s="1409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199</v>
      </c>
      <c r="E1073" s="295">
        <f t="shared" si="249"/>
        <v>0</v>
      </c>
      <c r="F1073" s="158"/>
      <c r="G1073" s="159"/>
      <c r="H1073" s="1409"/>
      <c r="I1073" s="158"/>
      <c r="J1073" s="159"/>
      <c r="K1073" s="1409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200</v>
      </c>
      <c r="E1074" s="295">
        <f t="shared" si="249"/>
        <v>0</v>
      </c>
      <c r="F1074" s="158"/>
      <c r="G1074" s="159"/>
      <c r="H1074" s="1409"/>
      <c r="I1074" s="158"/>
      <c r="J1074" s="159"/>
      <c r="K1074" s="1409"/>
      <c r="L1074" s="295">
        <f t="shared" si="250"/>
        <v>0</v>
      </c>
      <c r="M1074" s="12">
        <f t="shared" si="243"/>
      </c>
      <c r="N1074" s="13"/>
    </row>
    <row r="1075" spans="2:14" ht="15.75">
      <c r="B1075" s="292"/>
      <c r="C1075" s="312">
        <v>1016</v>
      </c>
      <c r="D1075" s="313" t="s">
        <v>201</v>
      </c>
      <c r="E1075" s="314">
        <f t="shared" si="249"/>
        <v>0</v>
      </c>
      <c r="F1075" s="164"/>
      <c r="G1075" s="165"/>
      <c r="H1075" s="1408"/>
      <c r="I1075" s="164"/>
      <c r="J1075" s="165"/>
      <c r="K1075" s="1408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202</v>
      </c>
      <c r="E1076" s="320">
        <f t="shared" si="249"/>
        <v>0</v>
      </c>
      <c r="F1076" s="450"/>
      <c r="G1076" s="451"/>
      <c r="H1076" s="1417"/>
      <c r="I1076" s="450"/>
      <c r="J1076" s="451"/>
      <c r="K1076" s="1417"/>
      <c r="L1076" s="320">
        <f t="shared" si="250"/>
        <v>0</v>
      </c>
      <c r="M1076" s="12">
        <f t="shared" si="243"/>
      </c>
      <c r="N1076" s="13"/>
    </row>
    <row r="1077" spans="2:14" ht="15.75">
      <c r="B1077" s="292"/>
      <c r="C1077" s="324">
        <v>1030</v>
      </c>
      <c r="D1077" s="325" t="s">
        <v>203</v>
      </c>
      <c r="E1077" s="326">
        <f t="shared" si="249"/>
        <v>0</v>
      </c>
      <c r="F1077" s="445"/>
      <c r="G1077" s="446"/>
      <c r="H1077" s="1414"/>
      <c r="I1077" s="445"/>
      <c r="J1077" s="446"/>
      <c r="K1077" s="1414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204</v>
      </c>
      <c r="E1078" s="320">
        <f t="shared" si="249"/>
        <v>0</v>
      </c>
      <c r="F1078" s="450"/>
      <c r="G1078" s="451"/>
      <c r="H1078" s="1417"/>
      <c r="I1078" s="450"/>
      <c r="J1078" s="451"/>
      <c r="K1078" s="1417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205</v>
      </c>
      <c r="E1079" s="295">
        <f t="shared" si="249"/>
        <v>0</v>
      </c>
      <c r="F1079" s="158"/>
      <c r="G1079" s="159"/>
      <c r="H1079" s="1409"/>
      <c r="I1079" s="158"/>
      <c r="J1079" s="159"/>
      <c r="K1079" s="1409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859</v>
      </c>
      <c r="E1080" s="326">
        <f t="shared" si="249"/>
        <v>0</v>
      </c>
      <c r="F1080" s="445"/>
      <c r="G1080" s="446"/>
      <c r="H1080" s="1414"/>
      <c r="I1080" s="445"/>
      <c r="J1080" s="446"/>
      <c r="K1080" s="1414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206</v>
      </c>
      <c r="E1081" s="320">
        <f t="shared" si="249"/>
        <v>0</v>
      </c>
      <c r="F1081" s="450"/>
      <c r="G1081" s="451"/>
      <c r="H1081" s="1417"/>
      <c r="I1081" s="450"/>
      <c r="J1081" s="451"/>
      <c r="K1081" s="1417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786</v>
      </c>
      <c r="E1082" s="326">
        <f t="shared" si="249"/>
        <v>0</v>
      </c>
      <c r="F1082" s="445"/>
      <c r="G1082" s="446"/>
      <c r="H1082" s="1414"/>
      <c r="I1082" s="445"/>
      <c r="J1082" s="446"/>
      <c r="K1082" s="1414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207</v>
      </c>
      <c r="E1083" s="335">
        <f t="shared" si="249"/>
        <v>0</v>
      </c>
      <c r="F1083" s="589"/>
      <c r="G1083" s="590"/>
      <c r="H1083" s="1416"/>
      <c r="I1083" s="589"/>
      <c r="J1083" s="590"/>
      <c r="K1083" s="1416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895</v>
      </c>
      <c r="E1084" s="320">
        <f t="shared" si="249"/>
        <v>0</v>
      </c>
      <c r="F1084" s="450"/>
      <c r="G1084" s="451"/>
      <c r="H1084" s="1417"/>
      <c r="I1084" s="450"/>
      <c r="J1084" s="451"/>
      <c r="K1084" s="1417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299</v>
      </c>
      <c r="E1085" s="295">
        <f t="shared" si="249"/>
        <v>0</v>
      </c>
      <c r="F1085" s="158"/>
      <c r="G1085" s="159"/>
      <c r="H1085" s="1409"/>
      <c r="I1085" s="158"/>
      <c r="J1085" s="159"/>
      <c r="K1085" s="1409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208</v>
      </c>
      <c r="E1086" s="287">
        <f t="shared" si="249"/>
        <v>0</v>
      </c>
      <c r="F1086" s="173"/>
      <c r="G1086" s="174"/>
      <c r="H1086" s="1410"/>
      <c r="I1086" s="173"/>
      <c r="J1086" s="174"/>
      <c r="K1086" s="1410"/>
      <c r="L1086" s="287">
        <f t="shared" si="250"/>
        <v>0</v>
      </c>
      <c r="M1086" s="12">
        <f t="shared" si="251"/>
      </c>
      <c r="N1086" s="13"/>
    </row>
    <row r="1087" spans="2:14" ht="15.75">
      <c r="B1087" s="272">
        <v>1900</v>
      </c>
      <c r="C1087" s="1738" t="s">
        <v>266</v>
      </c>
      <c r="D1087" s="1739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896</v>
      </c>
      <c r="E1088" s="281">
        <f>F1088+G1088+H1088</f>
        <v>0</v>
      </c>
      <c r="F1088" s="152"/>
      <c r="G1088" s="153"/>
      <c r="H1088" s="1407"/>
      <c r="I1088" s="152"/>
      <c r="J1088" s="153"/>
      <c r="K1088" s="1407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897</v>
      </c>
      <c r="E1089" s="295">
        <f>F1089+G1089+H1089</f>
        <v>0</v>
      </c>
      <c r="F1089" s="158"/>
      <c r="G1089" s="159"/>
      <c r="H1089" s="1409"/>
      <c r="I1089" s="158"/>
      <c r="J1089" s="159"/>
      <c r="K1089" s="1409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898</v>
      </c>
      <c r="E1090" s="287">
        <f>F1090+G1090+H1090</f>
        <v>0</v>
      </c>
      <c r="F1090" s="173"/>
      <c r="G1090" s="174"/>
      <c r="H1090" s="1410"/>
      <c r="I1090" s="173"/>
      <c r="J1090" s="174"/>
      <c r="K1090" s="1410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738" t="s">
        <v>708</v>
      </c>
      <c r="D1091" s="1739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209</v>
      </c>
      <c r="E1092" s="281">
        <f>F1092+G1092+H1092</f>
        <v>0</v>
      </c>
      <c r="F1092" s="152"/>
      <c r="G1092" s="153"/>
      <c r="H1092" s="1407"/>
      <c r="I1092" s="152"/>
      <c r="J1092" s="153"/>
      <c r="K1092" s="1407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210</v>
      </c>
      <c r="E1093" s="295">
        <f>F1093+G1093+H1093</f>
        <v>0</v>
      </c>
      <c r="F1093" s="158"/>
      <c r="G1093" s="159"/>
      <c r="H1093" s="1409"/>
      <c r="I1093" s="158"/>
      <c r="J1093" s="159"/>
      <c r="K1093" s="1409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211</v>
      </c>
      <c r="E1094" s="295">
        <f>F1094+G1094+H1094</f>
        <v>0</v>
      </c>
      <c r="F1094" s="484">
        <v>0</v>
      </c>
      <c r="G1094" s="485">
        <v>0</v>
      </c>
      <c r="H1094" s="160">
        <v>0</v>
      </c>
      <c r="I1094" s="484">
        <v>0</v>
      </c>
      <c r="J1094" s="485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212</v>
      </c>
      <c r="E1095" s="295">
        <f>F1095+G1095+H1095</f>
        <v>0</v>
      </c>
      <c r="F1095" s="484">
        <v>0</v>
      </c>
      <c r="G1095" s="485">
        <v>0</v>
      </c>
      <c r="H1095" s="160">
        <v>0</v>
      </c>
      <c r="I1095" s="484">
        <v>0</v>
      </c>
      <c r="J1095" s="485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213</v>
      </c>
      <c r="E1096" s="287">
        <f>F1096+G1096+H1096</f>
        <v>0</v>
      </c>
      <c r="F1096" s="173"/>
      <c r="G1096" s="174"/>
      <c r="H1096" s="1410"/>
      <c r="I1096" s="173"/>
      <c r="J1096" s="174"/>
      <c r="K1096" s="1410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738" t="s">
        <v>214</v>
      </c>
      <c r="D1097" s="1739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300</v>
      </c>
      <c r="E1098" s="281">
        <f aca="true" t="shared" si="255" ref="E1098:E1103">F1098+G1098+H1098</f>
        <v>0</v>
      </c>
      <c r="F1098" s="152"/>
      <c r="G1098" s="153"/>
      <c r="H1098" s="1407"/>
      <c r="I1098" s="152"/>
      <c r="J1098" s="153"/>
      <c r="K1098" s="1407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215</v>
      </c>
      <c r="E1099" s="287">
        <f t="shared" si="255"/>
        <v>0</v>
      </c>
      <c r="F1099" s="173"/>
      <c r="G1099" s="174"/>
      <c r="H1099" s="1410"/>
      <c r="I1099" s="173"/>
      <c r="J1099" s="174"/>
      <c r="K1099" s="1410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738" t="s">
        <v>216</v>
      </c>
      <c r="D1100" s="1739"/>
      <c r="E1100" s="310">
        <f t="shared" si="255"/>
        <v>0</v>
      </c>
      <c r="F1100" s="1411"/>
      <c r="G1100" s="1412"/>
      <c r="H1100" s="1413"/>
      <c r="I1100" s="1411"/>
      <c r="J1100" s="1412"/>
      <c r="K1100" s="1413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746" t="s">
        <v>217</v>
      </c>
      <c r="D1101" s="1747"/>
      <c r="E1101" s="310">
        <f t="shared" si="255"/>
        <v>0</v>
      </c>
      <c r="F1101" s="1411"/>
      <c r="G1101" s="1412"/>
      <c r="H1101" s="1413"/>
      <c r="I1101" s="1411"/>
      <c r="J1101" s="1412"/>
      <c r="K1101" s="1413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746" t="s">
        <v>218</v>
      </c>
      <c r="D1102" s="1747"/>
      <c r="E1102" s="310">
        <f t="shared" si="255"/>
        <v>0</v>
      </c>
      <c r="F1102" s="1411"/>
      <c r="G1102" s="1412"/>
      <c r="H1102" s="1413"/>
      <c r="I1102" s="1411"/>
      <c r="J1102" s="1412"/>
      <c r="K1102" s="1413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746" t="s">
        <v>1646</v>
      </c>
      <c r="D1103" s="1747"/>
      <c r="E1103" s="310">
        <f t="shared" si="255"/>
        <v>0</v>
      </c>
      <c r="F1103" s="1411"/>
      <c r="G1103" s="1412"/>
      <c r="H1103" s="1413"/>
      <c r="I1103" s="1411"/>
      <c r="J1103" s="1412"/>
      <c r="K1103" s="1413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738" t="s">
        <v>219</v>
      </c>
      <c r="D1104" s="1739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1938</v>
      </c>
      <c r="E1105" s="281">
        <f aca="true" t="shared" si="258" ref="E1105:E1112">F1105+G1105+H1105</f>
        <v>0</v>
      </c>
      <c r="F1105" s="152"/>
      <c r="G1105" s="153"/>
      <c r="H1105" s="1407"/>
      <c r="I1105" s="152"/>
      <c r="J1105" s="153"/>
      <c r="K1105" s="1407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220</v>
      </c>
      <c r="E1106" s="281">
        <f t="shared" si="258"/>
        <v>0</v>
      </c>
      <c r="F1106" s="152"/>
      <c r="G1106" s="153"/>
      <c r="H1106" s="1407"/>
      <c r="I1106" s="152"/>
      <c r="J1106" s="153"/>
      <c r="K1106" s="1407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221</v>
      </c>
      <c r="E1107" s="326">
        <f t="shared" si="258"/>
        <v>0</v>
      </c>
      <c r="F1107" s="445"/>
      <c r="G1107" s="446"/>
      <c r="H1107" s="1414"/>
      <c r="I1107" s="445"/>
      <c r="J1107" s="446"/>
      <c r="K1107" s="1414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222</v>
      </c>
      <c r="E1108" s="351">
        <f t="shared" si="258"/>
        <v>0</v>
      </c>
      <c r="F1108" s="625"/>
      <c r="G1108" s="626"/>
      <c r="H1108" s="1415"/>
      <c r="I1108" s="625"/>
      <c r="J1108" s="626"/>
      <c r="K1108" s="1415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223</v>
      </c>
      <c r="E1109" s="335">
        <f t="shared" si="258"/>
        <v>0</v>
      </c>
      <c r="F1109" s="589"/>
      <c r="G1109" s="590"/>
      <c r="H1109" s="1416"/>
      <c r="I1109" s="589"/>
      <c r="J1109" s="590"/>
      <c r="K1109" s="1416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1957</v>
      </c>
      <c r="E1110" s="320">
        <f t="shared" si="258"/>
        <v>0</v>
      </c>
      <c r="F1110" s="450"/>
      <c r="G1110" s="451"/>
      <c r="H1110" s="1417"/>
      <c r="I1110" s="450"/>
      <c r="J1110" s="451"/>
      <c r="K1110" s="1417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224</v>
      </c>
      <c r="E1111" s="320">
        <f t="shared" si="258"/>
        <v>0</v>
      </c>
      <c r="F1111" s="450"/>
      <c r="G1111" s="451"/>
      <c r="H1111" s="1417"/>
      <c r="I1111" s="450"/>
      <c r="J1111" s="451"/>
      <c r="K1111" s="1417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225</v>
      </c>
      <c r="E1112" s="287">
        <f t="shared" si="258"/>
        <v>0</v>
      </c>
      <c r="F1112" s="173"/>
      <c r="G1112" s="174"/>
      <c r="H1112" s="1410"/>
      <c r="I1112" s="173"/>
      <c r="J1112" s="174"/>
      <c r="K1112" s="1410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1988</v>
      </c>
      <c r="D1113" s="1468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226</v>
      </c>
      <c r="E1114" s="281">
        <f aca="true" t="shared" si="261" ref="E1114:E1121">F1114+G1114+H1114</f>
        <v>0</v>
      </c>
      <c r="F1114" s="482">
        <v>0</v>
      </c>
      <c r="G1114" s="483">
        <v>0</v>
      </c>
      <c r="H1114" s="154">
        <v>0</v>
      </c>
      <c r="I1114" s="482">
        <v>0</v>
      </c>
      <c r="J1114" s="483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702</v>
      </c>
      <c r="E1115" s="295">
        <f t="shared" si="261"/>
        <v>0</v>
      </c>
      <c r="F1115" s="484">
        <v>0</v>
      </c>
      <c r="G1115" s="485">
        <v>0</v>
      </c>
      <c r="H1115" s="160">
        <v>0</v>
      </c>
      <c r="I1115" s="484">
        <v>0</v>
      </c>
      <c r="J1115" s="485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3304</v>
      </c>
      <c r="D1116" s="360" t="s">
        <v>227</v>
      </c>
      <c r="E1116" s="295">
        <f t="shared" si="261"/>
        <v>0</v>
      </c>
      <c r="F1116" s="484">
        <v>0</v>
      </c>
      <c r="G1116" s="485">
        <v>0</v>
      </c>
      <c r="H1116" s="160">
        <v>0</v>
      </c>
      <c r="I1116" s="484">
        <v>0</v>
      </c>
      <c r="J1116" s="485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31.5">
      <c r="B1117" s="291"/>
      <c r="C1117" s="285">
        <v>3306</v>
      </c>
      <c r="D1117" s="361" t="s">
        <v>1643</v>
      </c>
      <c r="E1117" s="295">
        <f t="shared" si="261"/>
        <v>0</v>
      </c>
      <c r="F1117" s="484">
        <v>0</v>
      </c>
      <c r="G1117" s="485">
        <v>0</v>
      </c>
      <c r="H1117" s="160">
        <v>0</v>
      </c>
      <c r="I1117" s="484">
        <v>0</v>
      </c>
      <c r="J1117" s="485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15.75">
      <c r="B1118" s="291"/>
      <c r="C1118" s="285">
        <v>3307</v>
      </c>
      <c r="D1118" s="361" t="s">
        <v>2040</v>
      </c>
      <c r="E1118" s="287">
        <f t="shared" si="261"/>
        <v>0</v>
      </c>
      <c r="F1118" s="486">
        <v>0</v>
      </c>
      <c r="G1118" s="487">
        <v>0</v>
      </c>
      <c r="H1118" s="175">
        <v>0</v>
      </c>
      <c r="I1118" s="486">
        <v>0</v>
      </c>
      <c r="J1118" s="487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738" t="s">
        <v>228</v>
      </c>
      <c r="D1119" s="1739"/>
      <c r="E1119" s="310">
        <f t="shared" si="261"/>
        <v>0</v>
      </c>
      <c r="F1119" s="1458">
        <v>0</v>
      </c>
      <c r="G1119" s="1459">
        <v>0</v>
      </c>
      <c r="H1119" s="1460">
        <v>0</v>
      </c>
      <c r="I1119" s="1458">
        <v>0</v>
      </c>
      <c r="J1119" s="1459">
        <v>0</v>
      </c>
      <c r="K1119" s="1460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738" t="s">
        <v>229</v>
      </c>
      <c r="D1120" s="1739"/>
      <c r="E1120" s="310">
        <f t="shared" si="261"/>
        <v>0</v>
      </c>
      <c r="F1120" s="1411"/>
      <c r="G1120" s="1412"/>
      <c r="H1120" s="1413"/>
      <c r="I1120" s="1411"/>
      <c r="J1120" s="1412"/>
      <c r="K1120" s="1413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738" t="s">
        <v>230</v>
      </c>
      <c r="D1121" s="1739"/>
      <c r="E1121" s="310">
        <f t="shared" si="261"/>
        <v>0</v>
      </c>
      <c r="F1121" s="1459">
        <v>0</v>
      </c>
      <c r="G1121" s="1459">
        <v>0</v>
      </c>
      <c r="H1121" s="1460">
        <v>0</v>
      </c>
      <c r="I1121" s="1647">
        <v>0</v>
      </c>
      <c r="J1121" s="1459">
        <v>0</v>
      </c>
      <c r="K1121" s="1459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738" t="s">
        <v>231</v>
      </c>
      <c r="D1122" s="1739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232</v>
      </c>
      <c r="E1123" s="281">
        <f aca="true" t="shared" si="265" ref="E1123:E1128">F1123+G1123+H1123</f>
        <v>0</v>
      </c>
      <c r="F1123" s="152"/>
      <c r="G1123" s="153"/>
      <c r="H1123" s="1407"/>
      <c r="I1123" s="152"/>
      <c r="J1123" s="153"/>
      <c r="K1123" s="1407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233</v>
      </c>
      <c r="E1124" s="295">
        <f t="shared" si="265"/>
        <v>0</v>
      </c>
      <c r="F1124" s="158"/>
      <c r="G1124" s="159"/>
      <c r="H1124" s="1409"/>
      <c r="I1124" s="158"/>
      <c r="J1124" s="159"/>
      <c r="K1124" s="1409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234</v>
      </c>
      <c r="E1125" s="295">
        <f t="shared" si="265"/>
        <v>0</v>
      </c>
      <c r="F1125" s="158"/>
      <c r="G1125" s="159"/>
      <c r="H1125" s="1409"/>
      <c r="I1125" s="158"/>
      <c r="J1125" s="159"/>
      <c r="K1125" s="1409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235</v>
      </c>
      <c r="E1126" s="295">
        <f t="shared" si="265"/>
        <v>0</v>
      </c>
      <c r="F1126" s="158"/>
      <c r="G1126" s="159"/>
      <c r="H1126" s="1409"/>
      <c r="I1126" s="158"/>
      <c r="J1126" s="159"/>
      <c r="K1126" s="1409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236</v>
      </c>
      <c r="E1127" s="295">
        <f t="shared" si="265"/>
        <v>0</v>
      </c>
      <c r="F1127" s="158"/>
      <c r="G1127" s="159"/>
      <c r="H1127" s="1409"/>
      <c r="I1127" s="158"/>
      <c r="J1127" s="159"/>
      <c r="K1127" s="1409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237</v>
      </c>
      <c r="E1128" s="287">
        <f t="shared" si="265"/>
        <v>0</v>
      </c>
      <c r="F1128" s="173"/>
      <c r="G1128" s="174"/>
      <c r="H1128" s="1410"/>
      <c r="I1128" s="173"/>
      <c r="J1128" s="174"/>
      <c r="K1128" s="1410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738" t="s">
        <v>1647</v>
      </c>
      <c r="D1129" s="1739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238</v>
      </c>
      <c r="E1130" s="281">
        <f aca="true" t="shared" si="268" ref="E1130:E1135">F1130+G1130+H1130</f>
        <v>0</v>
      </c>
      <c r="F1130" s="152"/>
      <c r="G1130" s="153"/>
      <c r="H1130" s="1407"/>
      <c r="I1130" s="152"/>
      <c r="J1130" s="153"/>
      <c r="K1130" s="1407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239</v>
      </c>
      <c r="E1131" s="295">
        <f t="shared" si="268"/>
        <v>0</v>
      </c>
      <c r="F1131" s="158"/>
      <c r="G1131" s="159"/>
      <c r="H1131" s="1409"/>
      <c r="I1131" s="158"/>
      <c r="J1131" s="159"/>
      <c r="K1131" s="1409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240</v>
      </c>
      <c r="E1132" s="287">
        <f t="shared" si="268"/>
        <v>0</v>
      </c>
      <c r="F1132" s="173"/>
      <c r="G1132" s="174"/>
      <c r="H1132" s="1410"/>
      <c r="I1132" s="173"/>
      <c r="J1132" s="174"/>
      <c r="K1132" s="1410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738" t="s">
        <v>1644</v>
      </c>
      <c r="D1133" s="1739"/>
      <c r="E1133" s="310">
        <f t="shared" si="268"/>
        <v>0</v>
      </c>
      <c r="F1133" s="1411"/>
      <c r="G1133" s="1412"/>
      <c r="H1133" s="1413"/>
      <c r="I1133" s="1411"/>
      <c r="J1133" s="1412"/>
      <c r="K1133" s="1413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738" t="s">
        <v>1645</v>
      </c>
      <c r="D1134" s="1739"/>
      <c r="E1134" s="310">
        <f t="shared" si="268"/>
        <v>0</v>
      </c>
      <c r="F1134" s="1411"/>
      <c r="G1134" s="1412"/>
      <c r="H1134" s="1413"/>
      <c r="I1134" s="1411"/>
      <c r="J1134" s="1412"/>
      <c r="K1134" s="1413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746" t="s">
        <v>241</v>
      </c>
      <c r="D1135" s="1747"/>
      <c r="E1135" s="310">
        <f t="shared" si="268"/>
        <v>0</v>
      </c>
      <c r="F1135" s="1411"/>
      <c r="G1135" s="1412"/>
      <c r="H1135" s="1413"/>
      <c r="I1135" s="1411"/>
      <c r="J1135" s="1412"/>
      <c r="K1135" s="1413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738" t="s">
        <v>267</v>
      </c>
      <c r="D1136" s="1739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268</v>
      </c>
      <c r="E1137" s="281">
        <f>F1137+G1137+H1137</f>
        <v>0</v>
      </c>
      <c r="F1137" s="152"/>
      <c r="G1137" s="153"/>
      <c r="H1137" s="1407"/>
      <c r="I1137" s="152"/>
      <c r="J1137" s="153"/>
      <c r="K1137" s="1407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269</v>
      </c>
      <c r="E1138" s="287">
        <f>F1138+G1138+H1138</f>
        <v>0</v>
      </c>
      <c r="F1138" s="173"/>
      <c r="G1138" s="174"/>
      <c r="H1138" s="1410"/>
      <c r="I1138" s="173"/>
      <c r="J1138" s="174"/>
      <c r="K1138" s="1410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742" t="s">
        <v>242</v>
      </c>
      <c r="D1139" s="1743"/>
      <c r="E1139" s="310">
        <f>F1139+G1139+H1139</f>
        <v>0</v>
      </c>
      <c r="F1139" s="1411"/>
      <c r="G1139" s="1412"/>
      <c r="H1139" s="1413"/>
      <c r="I1139" s="1411"/>
      <c r="J1139" s="1412"/>
      <c r="K1139" s="1413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742" t="s">
        <v>243</v>
      </c>
      <c r="D1140" s="1743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244</v>
      </c>
      <c r="E1141" s="281">
        <f aca="true" t="shared" si="272" ref="E1141:E1147">F1141+G1141+H1141</f>
        <v>0</v>
      </c>
      <c r="F1141" s="152"/>
      <c r="G1141" s="153"/>
      <c r="H1141" s="1407"/>
      <c r="I1141" s="152"/>
      <c r="J1141" s="153"/>
      <c r="K1141" s="1407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245</v>
      </c>
      <c r="E1142" s="295">
        <f t="shared" si="272"/>
        <v>0</v>
      </c>
      <c r="F1142" s="158"/>
      <c r="G1142" s="159"/>
      <c r="H1142" s="1409"/>
      <c r="I1142" s="158"/>
      <c r="J1142" s="159"/>
      <c r="K1142" s="1409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609</v>
      </c>
      <c r="E1143" s="295">
        <f t="shared" si="272"/>
        <v>0</v>
      </c>
      <c r="F1143" s="158"/>
      <c r="G1143" s="159"/>
      <c r="H1143" s="1409"/>
      <c r="I1143" s="158"/>
      <c r="J1143" s="159"/>
      <c r="K1143" s="1409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610</v>
      </c>
      <c r="E1144" s="295">
        <f t="shared" si="272"/>
        <v>0</v>
      </c>
      <c r="F1144" s="158"/>
      <c r="G1144" s="159"/>
      <c r="H1144" s="1409"/>
      <c r="I1144" s="158"/>
      <c r="J1144" s="159"/>
      <c r="K1144" s="1409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611</v>
      </c>
      <c r="E1145" s="295">
        <f t="shared" si="272"/>
        <v>0</v>
      </c>
      <c r="F1145" s="158"/>
      <c r="G1145" s="159"/>
      <c r="H1145" s="1409"/>
      <c r="I1145" s="158"/>
      <c r="J1145" s="159"/>
      <c r="K1145" s="1409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612</v>
      </c>
      <c r="E1146" s="295">
        <f t="shared" si="272"/>
        <v>0</v>
      </c>
      <c r="F1146" s="158"/>
      <c r="G1146" s="159"/>
      <c r="H1146" s="1409"/>
      <c r="I1146" s="158"/>
      <c r="J1146" s="159"/>
      <c r="K1146" s="1409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613</v>
      </c>
      <c r="E1147" s="287">
        <f t="shared" si="272"/>
        <v>0</v>
      </c>
      <c r="F1147" s="173"/>
      <c r="G1147" s="174"/>
      <c r="H1147" s="1410"/>
      <c r="I1147" s="173"/>
      <c r="J1147" s="174"/>
      <c r="K1147" s="1410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742" t="s">
        <v>614</v>
      </c>
      <c r="D1148" s="1743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301</v>
      </c>
      <c r="E1149" s="281">
        <f>F1149+G1149+H1149</f>
        <v>0</v>
      </c>
      <c r="F1149" s="152"/>
      <c r="G1149" s="153"/>
      <c r="H1149" s="1407"/>
      <c r="I1149" s="152"/>
      <c r="J1149" s="153"/>
      <c r="K1149" s="1407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615</v>
      </c>
      <c r="E1150" s="287">
        <f>F1150+G1150+H1150</f>
        <v>0</v>
      </c>
      <c r="F1150" s="173"/>
      <c r="G1150" s="174"/>
      <c r="H1150" s="1410"/>
      <c r="I1150" s="173"/>
      <c r="J1150" s="174"/>
      <c r="K1150" s="1410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742" t="s">
        <v>672</v>
      </c>
      <c r="D1151" s="1743"/>
      <c r="E1151" s="310">
        <f>F1151+G1151+H1151</f>
        <v>0</v>
      </c>
      <c r="F1151" s="1411"/>
      <c r="G1151" s="1412"/>
      <c r="H1151" s="1413"/>
      <c r="I1151" s="1411"/>
      <c r="J1151" s="1412"/>
      <c r="K1151" s="1413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738" t="s">
        <v>673</v>
      </c>
      <c r="D1152" s="1739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674</v>
      </c>
      <c r="E1153" s="281">
        <f>F1153+G1153+H1153</f>
        <v>0</v>
      </c>
      <c r="F1153" s="152"/>
      <c r="G1153" s="153"/>
      <c r="H1153" s="1407"/>
      <c r="I1153" s="152"/>
      <c r="J1153" s="153"/>
      <c r="K1153" s="1407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675</v>
      </c>
      <c r="E1154" s="295">
        <f>F1154+G1154+H1154</f>
        <v>0</v>
      </c>
      <c r="F1154" s="158"/>
      <c r="G1154" s="159"/>
      <c r="H1154" s="1409"/>
      <c r="I1154" s="158"/>
      <c r="J1154" s="159"/>
      <c r="K1154" s="1409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676</v>
      </c>
      <c r="E1155" s="295">
        <f>F1155+G1155+H1155</f>
        <v>0</v>
      </c>
      <c r="F1155" s="158"/>
      <c r="G1155" s="159"/>
      <c r="H1155" s="1409"/>
      <c r="I1155" s="158"/>
      <c r="J1155" s="159"/>
      <c r="K1155" s="1409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677</v>
      </c>
      <c r="E1156" s="287">
        <f>F1156+G1156+H1156</f>
        <v>0</v>
      </c>
      <c r="F1156" s="173"/>
      <c r="G1156" s="174"/>
      <c r="H1156" s="1410"/>
      <c r="I1156" s="173"/>
      <c r="J1156" s="174"/>
      <c r="K1156" s="1410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44" t="s">
        <v>899</v>
      </c>
      <c r="D1157" s="1745"/>
      <c r="E1157" s="310">
        <f>SUM(E1158:E1160)</f>
        <v>0</v>
      </c>
      <c r="F1157" s="1458">
        <v>0</v>
      </c>
      <c r="G1157" s="1458">
        <v>0</v>
      </c>
      <c r="H1157" s="1458">
        <v>0</v>
      </c>
      <c r="I1157" s="1458">
        <v>0</v>
      </c>
      <c r="J1157" s="1458">
        <v>0</v>
      </c>
      <c r="K1157" s="1458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678</v>
      </c>
      <c r="E1158" s="281">
        <f>F1158+G1158+H1158</f>
        <v>0</v>
      </c>
      <c r="F1158" s="1459">
        <v>0</v>
      </c>
      <c r="G1158" s="1459">
        <v>0</v>
      </c>
      <c r="H1158" s="1460">
        <v>0</v>
      </c>
      <c r="I1158" s="1647">
        <v>0</v>
      </c>
      <c r="J1158" s="1459">
        <v>0</v>
      </c>
      <c r="K1158" s="1459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679</v>
      </c>
      <c r="E1159" s="314">
        <f>F1159+G1159+H1159</f>
        <v>0</v>
      </c>
      <c r="F1159" s="1459">
        <v>0</v>
      </c>
      <c r="G1159" s="1459">
        <v>0</v>
      </c>
      <c r="H1159" s="1460">
        <v>0</v>
      </c>
      <c r="I1159" s="1647">
        <v>0</v>
      </c>
      <c r="J1159" s="1459">
        <v>0</v>
      </c>
      <c r="K1159" s="1459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680</v>
      </c>
      <c r="E1160" s="377">
        <f>F1160+G1160+H1160</f>
        <v>0</v>
      </c>
      <c r="F1160" s="1459">
        <v>0</v>
      </c>
      <c r="G1160" s="1459">
        <v>0</v>
      </c>
      <c r="H1160" s="1460">
        <v>0</v>
      </c>
      <c r="I1160" s="1647">
        <v>0</v>
      </c>
      <c r="J1160" s="1459">
        <v>0</v>
      </c>
      <c r="K1160" s="1459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71"/>
      <c r="C1161" s="1740" t="s">
        <v>681</v>
      </c>
      <c r="D1161" s="1741"/>
      <c r="E1161" s="1427"/>
      <c r="F1161" s="1427"/>
      <c r="G1161" s="1427"/>
      <c r="H1161" s="1427"/>
      <c r="I1161" s="1427"/>
      <c r="J1161" s="1427"/>
      <c r="K1161" s="1427"/>
      <c r="L1161" s="1428"/>
      <c r="M1161" s="12">
        <f t="shared" si="274"/>
      </c>
      <c r="N1161" s="13"/>
    </row>
    <row r="1162" spans="2:14" ht="15.75">
      <c r="B1162" s="381">
        <v>98</v>
      </c>
      <c r="C1162" s="1740" t="s">
        <v>681</v>
      </c>
      <c r="D1162" s="1741"/>
      <c r="E1162" s="382">
        <f>F1162+G1162+H1162</f>
        <v>0</v>
      </c>
      <c r="F1162" s="1418"/>
      <c r="G1162" s="1419"/>
      <c r="H1162" s="1420"/>
      <c r="I1162" s="1448">
        <v>0</v>
      </c>
      <c r="J1162" s="1449">
        <v>0</v>
      </c>
      <c r="K1162" s="1450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22"/>
      <c r="C1163" s="1423"/>
      <c r="D1163" s="1424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25"/>
      <c r="C1164" s="111"/>
      <c r="D1164" s="1426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25"/>
      <c r="C1165" s="111"/>
      <c r="D1165" s="1426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51"/>
      <c r="C1166" s="393" t="s">
        <v>727</v>
      </c>
      <c r="D1166" s="1421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0</v>
      </c>
      <c r="F1166" s="396">
        <f t="shared" si="277"/>
        <v>0</v>
      </c>
      <c r="G1166" s="397">
        <f t="shared" si="277"/>
        <v>0</v>
      </c>
      <c r="H1166" s="398">
        <f t="shared" si="277"/>
        <v>0</v>
      </c>
      <c r="I1166" s="396">
        <f t="shared" si="277"/>
        <v>10187</v>
      </c>
      <c r="J1166" s="397">
        <f t="shared" si="277"/>
        <v>0</v>
      </c>
      <c r="K1166" s="398">
        <f t="shared" si="277"/>
        <v>0</v>
      </c>
      <c r="L1166" s="395">
        <f t="shared" si="277"/>
        <v>10187</v>
      </c>
      <c r="M1166" s="12">
        <f t="shared" si="274"/>
        <v>1</v>
      </c>
      <c r="N1166" s="73" t="str">
        <f>LEFT(C1048,1)</f>
        <v>5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56"/>
      <c r="C1168" s="1356"/>
      <c r="D1168" s="1357"/>
      <c r="E1168" s="1356"/>
      <c r="F1168" s="1356"/>
      <c r="G1168" s="1356"/>
      <c r="H1168" s="1356"/>
      <c r="I1168" s="1356"/>
      <c r="J1168" s="1356"/>
      <c r="K1168" s="1356"/>
      <c r="L1168" s="1358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  <row r="1171" spans="2:13" ht="15.75">
      <c r="B1171" s="6"/>
      <c r="C1171" s="6"/>
      <c r="D1171" s="517"/>
      <c r="E1171" s="38"/>
      <c r="F1171" s="38"/>
      <c r="G1171" s="38"/>
      <c r="H1171" s="38"/>
      <c r="I1171" s="38"/>
      <c r="J1171" s="38"/>
      <c r="K1171" s="38"/>
      <c r="L1171" s="38"/>
      <c r="M1171" s="7">
        <f>(IF($E1304&lt;&gt;0,$M$2,IF($L1304&lt;&gt;0,$M$2,"")))</f>
        <v>1</v>
      </c>
    </row>
    <row r="1172" spans="2:13" ht="15.75">
      <c r="B1172" s="6"/>
      <c r="C1172" s="1354"/>
      <c r="D1172" s="1355"/>
      <c r="E1172" s="38"/>
      <c r="F1172" s="38"/>
      <c r="G1172" s="38"/>
      <c r="H1172" s="38"/>
      <c r="I1172" s="38"/>
      <c r="J1172" s="38"/>
      <c r="K1172" s="38"/>
      <c r="L1172" s="38"/>
      <c r="M1172" s="7">
        <f>(IF($E1304&lt;&gt;0,$M$2,IF($L1304&lt;&gt;0,$M$2,"")))</f>
        <v>1</v>
      </c>
    </row>
    <row r="1173" spans="2:13" ht="15.75">
      <c r="B1173" s="1750" t="str">
        <f>$B$7</f>
        <v>ОТЧЕТНИ ДАННИ ПО ЕБК ЗА СМЕТКИТЕ ЗА СРЕДСТВАТА ОТ ЕВРОПЕЙСКИЯ СЪЮЗ - КСФ</v>
      </c>
      <c r="C1173" s="1751"/>
      <c r="D1173" s="1751"/>
      <c r="E1173" s="242"/>
      <c r="F1173" s="242"/>
      <c r="G1173" s="237"/>
      <c r="H1173" s="237"/>
      <c r="I1173" s="237"/>
      <c r="J1173" s="237"/>
      <c r="K1173" s="237"/>
      <c r="L1173" s="237"/>
      <c r="M1173" s="7">
        <f>(IF($E1304&lt;&gt;0,$M$2,IF($L1304&lt;&gt;0,$M$2,"")))</f>
        <v>1</v>
      </c>
    </row>
    <row r="1174" spans="2:13" ht="15.75">
      <c r="B1174" s="228"/>
      <c r="C1174" s="391"/>
      <c r="D1174" s="400"/>
      <c r="E1174" s="406" t="s">
        <v>458</v>
      </c>
      <c r="F1174" s="406" t="s">
        <v>820</v>
      </c>
      <c r="G1174" s="237"/>
      <c r="H1174" s="1351" t="s">
        <v>1237</v>
      </c>
      <c r="I1174" s="1352"/>
      <c r="J1174" s="1353"/>
      <c r="K1174" s="237"/>
      <c r="L1174" s="237"/>
      <c r="M1174" s="7">
        <f>(IF($E1304&lt;&gt;0,$M$2,IF($L1304&lt;&gt;0,$M$2,"")))</f>
        <v>1</v>
      </c>
    </row>
    <row r="1175" spans="2:13" ht="18.75">
      <c r="B1175" s="1752" t="str">
        <f>$B$9</f>
        <v>Твърдица</v>
      </c>
      <c r="C1175" s="1753"/>
      <c r="D1175" s="1754"/>
      <c r="E1175" s="115">
        <f>$E$9</f>
        <v>44927</v>
      </c>
      <c r="F1175" s="226">
        <f>$F$9</f>
        <v>44957</v>
      </c>
      <c r="G1175" s="237"/>
      <c r="H1175" s="237"/>
      <c r="I1175" s="237"/>
      <c r="J1175" s="237"/>
      <c r="K1175" s="237"/>
      <c r="L1175" s="237"/>
      <c r="M1175" s="7">
        <f>(IF($E1304&lt;&gt;0,$M$2,IF($L1304&lt;&gt;0,$M$2,"")))</f>
        <v>1</v>
      </c>
    </row>
    <row r="1176" spans="2:13" ht="15.75">
      <c r="B1176" s="227" t="str">
        <f>$B$10</f>
        <v>(наименование на разпоредителя с бюджет)</v>
      </c>
      <c r="C1176" s="228"/>
      <c r="D1176" s="229"/>
      <c r="E1176" s="237"/>
      <c r="F1176" s="237"/>
      <c r="G1176" s="237"/>
      <c r="H1176" s="237"/>
      <c r="I1176" s="237"/>
      <c r="J1176" s="237"/>
      <c r="K1176" s="237"/>
      <c r="L1176" s="237"/>
      <c r="M1176" s="7">
        <f>(IF($E1304&lt;&gt;0,$M$2,IF($L1304&lt;&gt;0,$M$2,"")))</f>
        <v>1</v>
      </c>
    </row>
    <row r="1177" spans="2:13" ht="15.75">
      <c r="B1177" s="227"/>
      <c r="C1177" s="228"/>
      <c r="D1177" s="229"/>
      <c r="E1177" s="237"/>
      <c r="F1177" s="237"/>
      <c r="G1177" s="237"/>
      <c r="H1177" s="237"/>
      <c r="I1177" s="237"/>
      <c r="J1177" s="237"/>
      <c r="K1177" s="237"/>
      <c r="L1177" s="237"/>
      <c r="M1177" s="7">
        <f>(IF($E1304&lt;&gt;0,$M$2,IF($L1304&lt;&gt;0,$M$2,"")))</f>
        <v>1</v>
      </c>
    </row>
    <row r="1178" spans="2:13" ht="19.5">
      <c r="B1178" s="1755" t="str">
        <f>$B$12</f>
        <v>Твърдица</v>
      </c>
      <c r="C1178" s="1756"/>
      <c r="D1178" s="1757"/>
      <c r="E1178" s="410" t="s">
        <v>875</v>
      </c>
      <c r="F1178" s="1349" t="str">
        <f>$F$12</f>
        <v>7004</v>
      </c>
      <c r="G1178" s="237"/>
      <c r="H1178" s="237"/>
      <c r="I1178" s="237"/>
      <c r="J1178" s="237"/>
      <c r="K1178" s="237"/>
      <c r="L1178" s="237"/>
      <c r="M1178" s="7">
        <f>(IF($E1304&lt;&gt;0,$M$2,IF($L1304&lt;&gt;0,$M$2,"")))</f>
        <v>1</v>
      </c>
    </row>
    <row r="1179" spans="2:13" ht="15.75">
      <c r="B1179" s="233" t="str">
        <f>$B$13</f>
        <v>(наименование на първостепенния разпоредител с бюджет)</v>
      </c>
      <c r="C1179" s="228"/>
      <c r="D1179" s="229"/>
      <c r="E1179" s="1350"/>
      <c r="F1179" s="242"/>
      <c r="G1179" s="237"/>
      <c r="H1179" s="237"/>
      <c r="I1179" s="237"/>
      <c r="J1179" s="237"/>
      <c r="K1179" s="237"/>
      <c r="L1179" s="237"/>
      <c r="M1179" s="7">
        <f>(IF($E1304&lt;&gt;0,$M$2,IF($L1304&lt;&gt;0,$M$2,"")))</f>
        <v>1</v>
      </c>
    </row>
    <row r="1180" spans="2:13" ht="19.5">
      <c r="B1180" s="236"/>
      <c r="C1180" s="237"/>
      <c r="D1180" s="124" t="s">
        <v>876</v>
      </c>
      <c r="E1180" s="238">
        <f>$E$15</f>
        <v>98</v>
      </c>
      <c r="F1180" s="414" t="str">
        <f>$F$15</f>
        <v>СЕС - КСФ</v>
      </c>
      <c r="G1180" s="218"/>
      <c r="H1180" s="218"/>
      <c r="I1180" s="218"/>
      <c r="J1180" s="218"/>
      <c r="K1180" s="218"/>
      <c r="L1180" s="218"/>
      <c r="M1180" s="7">
        <f>(IF($E1304&lt;&gt;0,$M$2,IF($L1304&lt;&gt;0,$M$2,"")))</f>
        <v>1</v>
      </c>
    </row>
    <row r="1181" spans="2:13" ht="15.75">
      <c r="B1181" s="228"/>
      <c r="C1181" s="391"/>
      <c r="D1181" s="400"/>
      <c r="E1181" s="237"/>
      <c r="F1181" s="409"/>
      <c r="G1181" s="409"/>
      <c r="H1181" s="409"/>
      <c r="I1181" s="409"/>
      <c r="J1181" s="409"/>
      <c r="K1181" s="409"/>
      <c r="L1181" s="1366" t="s">
        <v>459</v>
      </c>
      <c r="M1181" s="7">
        <f>(IF($E1304&lt;&gt;0,$M$2,IF($L1304&lt;&gt;0,$M$2,"")))</f>
        <v>1</v>
      </c>
    </row>
    <row r="1182" spans="2:13" ht="18.75">
      <c r="B1182" s="247"/>
      <c r="C1182" s="248"/>
      <c r="D1182" s="249" t="s">
        <v>699</v>
      </c>
      <c r="E1182" s="1758" t="str">
        <f>CONCATENATE("Уточнен план ",$C$3)</f>
        <v>Уточнен план 2023</v>
      </c>
      <c r="F1182" s="1759"/>
      <c r="G1182" s="1759"/>
      <c r="H1182" s="1760"/>
      <c r="I1182" s="1761" t="str">
        <f>CONCATENATE("Отчет ",$C$3)</f>
        <v>Отчет 2023</v>
      </c>
      <c r="J1182" s="1762"/>
      <c r="K1182" s="1762"/>
      <c r="L1182" s="1763"/>
      <c r="M1182" s="7">
        <f>(IF($E1304&lt;&gt;0,$M$2,IF($L1304&lt;&gt;0,$M$2,"")))</f>
        <v>1</v>
      </c>
    </row>
    <row r="1183" spans="2:13" ht="56.25">
      <c r="B1183" s="250" t="s">
        <v>62</v>
      </c>
      <c r="C1183" s="251" t="s">
        <v>460</v>
      </c>
      <c r="D1183" s="252" t="s">
        <v>700</v>
      </c>
      <c r="E1183" s="1392" t="str">
        <f>$E$20</f>
        <v>Уточнен план                Общо</v>
      </c>
      <c r="F1183" s="1396" t="str">
        <f>$F$20</f>
        <v>държавни дейности</v>
      </c>
      <c r="G1183" s="1397" t="str">
        <f>$G$20</f>
        <v>местни дейности</v>
      </c>
      <c r="H1183" s="1398" t="str">
        <f>$H$20</f>
        <v>дофинансиране</v>
      </c>
      <c r="I1183" s="253" t="str">
        <f>$I$20</f>
        <v>държавни дейности -ОТЧЕТ</v>
      </c>
      <c r="J1183" s="254" t="str">
        <f>$J$20</f>
        <v>местни дейности - ОТЧЕТ</v>
      </c>
      <c r="K1183" s="255" t="str">
        <f>$K$20</f>
        <v>дофинансиране - ОТЧЕТ</v>
      </c>
      <c r="L1183" s="1611" t="str">
        <f>$L$20</f>
        <v>ОТЧЕТ                                    ОБЩО</v>
      </c>
      <c r="M1183" s="7">
        <f>(IF($E1304&lt;&gt;0,$M$2,IF($L1304&lt;&gt;0,$M$2,"")))</f>
        <v>1</v>
      </c>
    </row>
    <row r="1184" spans="2:13" ht="18.75">
      <c r="B1184" s="258"/>
      <c r="C1184" s="259"/>
      <c r="D1184" s="260" t="s">
        <v>729</v>
      </c>
      <c r="E1184" s="1443" t="str">
        <f>$E$21</f>
        <v>(1)</v>
      </c>
      <c r="F1184" s="143" t="str">
        <f>$F$21</f>
        <v>(2)</v>
      </c>
      <c r="G1184" s="144" t="str">
        <f>$G$21</f>
        <v>(3)</v>
      </c>
      <c r="H1184" s="145" t="str">
        <f>$H$21</f>
        <v>(4)</v>
      </c>
      <c r="I1184" s="261" t="str">
        <f>$I$21</f>
        <v>(5)</v>
      </c>
      <c r="J1184" s="262" t="str">
        <f>$J$21</f>
        <v>(6)</v>
      </c>
      <c r="K1184" s="263" t="str">
        <f>$K$21</f>
        <v>(7)</v>
      </c>
      <c r="L1184" s="264" t="str">
        <f>$L$21</f>
        <v>(8)</v>
      </c>
      <c r="M1184" s="7">
        <f>(IF($E1304&lt;&gt;0,$M$2,IF($L1304&lt;&gt;0,$M$2,"")))</f>
        <v>1</v>
      </c>
    </row>
    <row r="1185" spans="2:13" ht="15.75">
      <c r="B1185" s="1440"/>
      <c r="C1185" s="1649" t="str">
        <f>VLOOKUP(D1185,OP_LIST2,2,FALSE)</f>
        <v>98324</v>
      </c>
      <c r="D1185" s="1651" t="s">
        <v>2077</v>
      </c>
      <c r="E1185" s="389"/>
      <c r="F1185" s="1430"/>
      <c r="G1185" s="1431"/>
      <c r="H1185" s="1432"/>
      <c r="I1185" s="1430"/>
      <c r="J1185" s="1431"/>
      <c r="K1185" s="1432"/>
      <c r="L1185" s="1429"/>
      <c r="M1185" s="7">
        <f>(IF($E1304&lt;&gt;0,$M$2,IF($L1304&lt;&gt;0,$M$2,"")))</f>
        <v>1</v>
      </c>
    </row>
    <row r="1186" spans="2:13" ht="15.75">
      <c r="B1186" s="1650" t="s">
        <v>2047</v>
      </c>
      <c r="C1186" s="1446">
        <f>VLOOKUP(D1187,EBK_DEIN2,2,FALSE)</f>
        <v>5524</v>
      </c>
      <c r="D1186" s="1652" t="str">
        <f>VLOOKUP(D1185,OP_LIST3,3,FALSE)</f>
        <v>ПЕРИОД 2021-2027</v>
      </c>
      <c r="E1186" s="389"/>
      <c r="F1186" s="1433"/>
      <c r="G1186" s="1434"/>
      <c r="H1186" s="1435"/>
      <c r="I1186" s="1433"/>
      <c r="J1186" s="1434"/>
      <c r="K1186" s="1435"/>
      <c r="L1186" s="1429"/>
      <c r="M1186" s="7">
        <f>(IF($E1304&lt;&gt;0,$M$2,IF($L1304&lt;&gt;0,$M$2,"")))</f>
        <v>1</v>
      </c>
    </row>
    <row r="1187" spans="2:13" ht="15.75">
      <c r="B1187" s="1439"/>
      <c r="C1187" s="1571">
        <f>+C1186</f>
        <v>5524</v>
      </c>
      <c r="D1187" s="1441" t="s">
        <v>550</v>
      </c>
      <c r="E1187" s="389"/>
      <c r="F1187" s="1433"/>
      <c r="G1187" s="1434"/>
      <c r="H1187" s="1435"/>
      <c r="I1187" s="1433"/>
      <c r="J1187" s="1434"/>
      <c r="K1187" s="1435"/>
      <c r="L1187" s="1429"/>
      <c r="M1187" s="7">
        <f>(IF($E1304&lt;&gt;0,$M$2,IF($L1304&lt;&gt;0,$M$2,"")))</f>
        <v>1</v>
      </c>
    </row>
    <row r="1188" spans="2:13" ht="15.75">
      <c r="B1188" s="1444"/>
      <c r="C1188" s="1442"/>
      <c r="D1188" s="1445" t="s">
        <v>701</v>
      </c>
      <c r="E1188" s="389"/>
      <c r="F1188" s="1436"/>
      <c r="G1188" s="1437"/>
      <c r="H1188" s="1438"/>
      <c r="I1188" s="1436"/>
      <c r="J1188" s="1437"/>
      <c r="K1188" s="1438"/>
      <c r="L1188" s="1429"/>
      <c r="M1188" s="7">
        <f>(IF($E1304&lt;&gt;0,$M$2,IF($L1304&lt;&gt;0,$M$2,"")))</f>
        <v>1</v>
      </c>
    </row>
    <row r="1189" spans="2:14" ht="15.75">
      <c r="B1189" s="272">
        <v>100</v>
      </c>
      <c r="C1189" s="1764" t="s">
        <v>730</v>
      </c>
      <c r="D1189" s="1765"/>
      <c r="E1189" s="273">
        <f aca="true" t="shared" si="278" ref="E1189:L1189">SUM(E1190:E1191)</f>
        <v>0</v>
      </c>
      <c r="F1189" s="274">
        <f t="shared" si="278"/>
        <v>0</v>
      </c>
      <c r="G1189" s="275">
        <f t="shared" si="278"/>
        <v>0</v>
      </c>
      <c r="H1189" s="276">
        <f t="shared" si="278"/>
        <v>0</v>
      </c>
      <c r="I1189" s="274">
        <f t="shared" si="278"/>
        <v>0</v>
      </c>
      <c r="J1189" s="275">
        <f t="shared" si="278"/>
        <v>0</v>
      </c>
      <c r="K1189" s="276">
        <f t="shared" si="278"/>
        <v>0</v>
      </c>
      <c r="L1189" s="273">
        <f t="shared" si="278"/>
        <v>0</v>
      </c>
      <c r="M1189" s="12">
        <f aca="true" t="shared" si="279" ref="M1189:M1220">(IF($E1189&lt;&gt;0,$M$2,IF($L1189&lt;&gt;0,$M$2,"")))</f>
      </c>
      <c r="N1189" s="13"/>
    </row>
    <row r="1190" spans="2:14" ht="15.75">
      <c r="B1190" s="278"/>
      <c r="C1190" s="279">
        <v>101</v>
      </c>
      <c r="D1190" s="280" t="s">
        <v>731</v>
      </c>
      <c r="E1190" s="281">
        <f>F1190+G1190+H1190</f>
        <v>0</v>
      </c>
      <c r="F1190" s="152"/>
      <c r="G1190" s="153"/>
      <c r="H1190" s="1407"/>
      <c r="I1190" s="152"/>
      <c r="J1190" s="153"/>
      <c r="K1190" s="1407"/>
      <c r="L1190" s="281">
        <f>I1190+J1190+K1190</f>
        <v>0</v>
      </c>
      <c r="M1190" s="12">
        <f t="shared" si="279"/>
      </c>
      <c r="N1190" s="13"/>
    </row>
    <row r="1191" spans="2:14" ht="15.75">
      <c r="B1191" s="278"/>
      <c r="C1191" s="285">
        <v>102</v>
      </c>
      <c r="D1191" s="286" t="s">
        <v>732</v>
      </c>
      <c r="E1191" s="287">
        <f>F1191+G1191+H1191</f>
        <v>0</v>
      </c>
      <c r="F1191" s="173"/>
      <c r="G1191" s="174"/>
      <c r="H1191" s="1410"/>
      <c r="I1191" s="173"/>
      <c r="J1191" s="174"/>
      <c r="K1191" s="1410"/>
      <c r="L1191" s="287">
        <f>I1191+J1191+K1191</f>
        <v>0</v>
      </c>
      <c r="M1191" s="12">
        <f t="shared" si="279"/>
      </c>
      <c r="N1191" s="13"/>
    </row>
    <row r="1192" spans="2:14" ht="15.75">
      <c r="B1192" s="272">
        <v>200</v>
      </c>
      <c r="C1192" s="1748" t="s">
        <v>733</v>
      </c>
      <c r="D1192" s="1749"/>
      <c r="E1192" s="273">
        <f aca="true" t="shared" si="280" ref="E1192:L1192">SUM(E1193:E1197)</f>
        <v>0</v>
      </c>
      <c r="F1192" s="274">
        <f t="shared" si="280"/>
        <v>0</v>
      </c>
      <c r="G1192" s="275">
        <f t="shared" si="280"/>
        <v>0</v>
      </c>
      <c r="H1192" s="276">
        <f t="shared" si="280"/>
        <v>0</v>
      </c>
      <c r="I1192" s="274">
        <f t="shared" si="280"/>
        <v>0</v>
      </c>
      <c r="J1192" s="275">
        <f t="shared" si="280"/>
        <v>2072</v>
      </c>
      <c r="K1192" s="276">
        <f t="shared" si="280"/>
        <v>0</v>
      </c>
      <c r="L1192" s="273">
        <f t="shared" si="280"/>
        <v>2072</v>
      </c>
      <c r="M1192" s="12">
        <f t="shared" si="279"/>
        <v>1</v>
      </c>
      <c r="N1192" s="13"/>
    </row>
    <row r="1193" spans="2:14" ht="15.75">
      <c r="B1193" s="291"/>
      <c r="C1193" s="279">
        <v>201</v>
      </c>
      <c r="D1193" s="280" t="s">
        <v>734</v>
      </c>
      <c r="E1193" s="281">
        <f>F1193+G1193+H1193</f>
        <v>0</v>
      </c>
      <c r="F1193" s="152"/>
      <c r="G1193" s="153"/>
      <c r="H1193" s="1407"/>
      <c r="I1193" s="152"/>
      <c r="J1193" s="153"/>
      <c r="K1193" s="1407"/>
      <c r="L1193" s="281">
        <f>I1193+J1193+K1193</f>
        <v>0</v>
      </c>
      <c r="M1193" s="12">
        <f t="shared" si="279"/>
      </c>
      <c r="N1193" s="13"/>
    </row>
    <row r="1194" spans="2:14" ht="15.75">
      <c r="B1194" s="292"/>
      <c r="C1194" s="293">
        <v>202</v>
      </c>
      <c r="D1194" s="294" t="s">
        <v>735</v>
      </c>
      <c r="E1194" s="295">
        <f>F1194+G1194+H1194</f>
        <v>0</v>
      </c>
      <c r="F1194" s="158"/>
      <c r="G1194" s="159">
        <v>0</v>
      </c>
      <c r="H1194" s="1409"/>
      <c r="I1194" s="158"/>
      <c r="J1194" s="159">
        <v>2072</v>
      </c>
      <c r="K1194" s="1409"/>
      <c r="L1194" s="295">
        <f>I1194+J1194+K1194</f>
        <v>2072</v>
      </c>
      <c r="M1194" s="12">
        <f t="shared" si="279"/>
        <v>1</v>
      </c>
      <c r="N1194" s="13"/>
    </row>
    <row r="1195" spans="2:14" ht="31.5">
      <c r="B1195" s="299"/>
      <c r="C1195" s="293">
        <v>205</v>
      </c>
      <c r="D1195" s="294" t="s">
        <v>586</v>
      </c>
      <c r="E1195" s="295">
        <f>F1195+G1195+H1195</f>
        <v>0</v>
      </c>
      <c r="F1195" s="158"/>
      <c r="G1195" s="159"/>
      <c r="H1195" s="1409"/>
      <c r="I1195" s="158"/>
      <c r="J1195" s="159"/>
      <c r="K1195" s="1409"/>
      <c r="L1195" s="295">
        <f>I1195+J1195+K1195</f>
        <v>0</v>
      </c>
      <c r="M1195" s="12">
        <f t="shared" si="279"/>
      </c>
      <c r="N1195" s="13"/>
    </row>
    <row r="1196" spans="2:14" ht="15.75">
      <c r="B1196" s="299"/>
      <c r="C1196" s="293">
        <v>208</v>
      </c>
      <c r="D1196" s="300" t="s">
        <v>587</v>
      </c>
      <c r="E1196" s="295">
        <f>F1196+G1196+H1196</f>
        <v>0</v>
      </c>
      <c r="F1196" s="158"/>
      <c r="G1196" s="159"/>
      <c r="H1196" s="1409"/>
      <c r="I1196" s="158"/>
      <c r="J1196" s="159"/>
      <c r="K1196" s="1409"/>
      <c r="L1196" s="295">
        <f>I1196+J1196+K1196</f>
        <v>0</v>
      </c>
      <c r="M1196" s="12">
        <f t="shared" si="279"/>
      </c>
      <c r="N1196" s="13"/>
    </row>
    <row r="1197" spans="2:14" ht="15.75">
      <c r="B1197" s="291"/>
      <c r="C1197" s="285">
        <v>209</v>
      </c>
      <c r="D1197" s="301" t="s">
        <v>588</v>
      </c>
      <c r="E1197" s="287">
        <f>F1197+G1197+H1197</f>
        <v>0</v>
      </c>
      <c r="F1197" s="173"/>
      <c r="G1197" s="174"/>
      <c r="H1197" s="1410"/>
      <c r="I1197" s="173"/>
      <c r="J1197" s="174"/>
      <c r="K1197" s="1410"/>
      <c r="L1197" s="287">
        <f>I1197+J1197+K1197</f>
        <v>0</v>
      </c>
      <c r="M1197" s="12">
        <f t="shared" si="279"/>
      </c>
      <c r="N1197" s="13"/>
    </row>
    <row r="1198" spans="2:14" ht="15.75">
      <c r="B1198" s="272">
        <v>500</v>
      </c>
      <c r="C1198" s="1766" t="s">
        <v>189</v>
      </c>
      <c r="D1198" s="1767"/>
      <c r="E1198" s="273">
        <f aca="true" t="shared" si="281" ref="E1198:L1198">SUM(E1199:E1205)</f>
        <v>0</v>
      </c>
      <c r="F1198" s="274">
        <f t="shared" si="281"/>
        <v>0</v>
      </c>
      <c r="G1198" s="275">
        <f t="shared" si="281"/>
        <v>0</v>
      </c>
      <c r="H1198" s="276">
        <f t="shared" si="281"/>
        <v>0</v>
      </c>
      <c r="I1198" s="274">
        <f t="shared" si="281"/>
        <v>0</v>
      </c>
      <c r="J1198" s="275">
        <f t="shared" si="281"/>
        <v>208</v>
      </c>
      <c r="K1198" s="276">
        <f t="shared" si="281"/>
        <v>0</v>
      </c>
      <c r="L1198" s="273">
        <f t="shared" si="281"/>
        <v>208</v>
      </c>
      <c r="M1198" s="12">
        <f t="shared" si="279"/>
        <v>1</v>
      </c>
      <c r="N1198" s="13"/>
    </row>
    <row r="1199" spans="2:14" ht="15.75">
      <c r="B1199" s="291"/>
      <c r="C1199" s="302">
        <v>551</v>
      </c>
      <c r="D1199" s="303" t="s">
        <v>190</v>
      </c>
      <c r="E1199" s="281">
        <f aca="true" t="shared" si="282" ref="E1199:E1206">F1199+G1199+H1199</f>
        <v>0</v>
      </c>
      <c r="F1199" s="152"/>
      <c r="G1199" s="153">
        <v>0</v>
      </c>
      <c r="H1199" s="1407"/>
      <c r="I1199" s="152"/>
      <c r="J1199" s="153">
        <v>108</v>
      </c>
      <c r="K1199" s="1407"/>
      <c r="L1199" s="281">
        <f aca="true" t="shared" si="283" ref="L1199:L1206">I1199+J1199+K1199</f>
        <v>108</v>
      </c>
      <c r="M1199" s="12">
        <f t="shared" si="279"/>
        <v>1</v>
      </c>
      <c r="N1199" s="13"/>
    </row>
    <row r="1200" spans="2:14" ht="15.75">
      <c r="B1200" s="291"/>
      <c r="C1200" s="304">
        <v>552</v>
      </c>
      <c r="D1200" s="305" t="s">
        <v>894</v>
      </c>
      <c r="E1200" s="295">
        <f t="shared" si="282"/>
        <v>0</v>
      </c>
      <c r="F1200" s="158"/>
      <c r="G1200" s="159"/>
      <c r="H1200" s="1409"/>
      <c r="I1200" s="158"/>
      <c r="J1200" s="159"/>
      <c r="K1200" s="1409"/>
      <c r="L1200" s="295">
        <f t="shared" si="283"/>
        <v>0</v>
      </c>
      <c r="M1200" s="12">
        <f t="shared" si="279"/>
      </c>
      <c r="N1200" s="13"/>
    </row>
    <row r="1201" spans="2:14" ht="15.75">
      <c r="B1201" s="306"/>
      <c r="C1201" s="304">
        <v>558</v>
      </c>
      <c r="D1201" s="307" t="s">
        <v>856</v>
      </c>
      <c r="E1201" s="295">
        <f t="shared" si="282"/>
        <v>0</v>
      </c>
      <c r="F1201" s="484">
        <v>0</v>
      </c>
      <c r="G1201" s="485">
        <v>0</v>
      </c>
      <c r="H1201" s="160">
        <v>0</v>
      </c>
      <c r="I1201" s="484">
        <v>0</v>
      </c>
      <c r="J1201" s="485">
        <v>0</v>
      </c>
      <c r="K1201" s="160">
        <v>0</v>
      </c>
      <c r="L1201" s="295">
        <f t="shared" si="283"/>
        <v>0</v>
      </c>
      <c r="M1201" s="12">
        <f t="shared" si="279"/>
      </c>
      <c r="N1201" s="13"/>
    </row>
    <row r="1202" spans="2:14" ht="15.75">
      <c r="B1202" s="306"/>
      <c r="C1202" s="304">
        <v>560</v>
      </c>
      <c r="D1202" s="307" t="s">
        <v>191</v>
      </c>
      <c r="E1202" s="295">
        <f t="shared" si="282"/>
        <v>0</v>
      </c>
      <c r="F1202" s="158"/>
      <c r="G1202" s="159">
        <v>0</v>
      </c>
      <c r="H1202" s="1409"/>
      <c r="I1202" s="158"/>
      <c r="J1202" s="159">
        <v>63</v>
      </c>
      <c r="K1202" s="1409"/>
      <c r="L1202" s="295">
        <f t="shared" si="283"/>
        <v>63</v>
      </c>
      <c r="M1202" s="12">
        <f t="shared" si="279"/>
        <v>1</v>
      </c>
      <c r="N1202" s="13"/>
    </row>
    <row r="1203" spans="2:14" ht="15.75">
      <c r="B1203" s="306"/>
      <c r="C1203" s="304">
        <v>580</v>
      </c>
      <c r="D1203" s="305" t="s">
        <v>192</v>
      </c>
      <c r="E1203" s="295">
        <f t="shared" si="282"/>
        <v>0</v>
      </c>
      <c r="F1203" s="158"/>
      <c r="G1203" s="159">
        <v>0</v>
      </c>
      <c r="H1203" s="1409"/>
      <c r="I1203" s="158"/>
      <c r="J1203" s="159">
        <v>37</v>
      </c>
      <c r="K1203" s="1409"/>
      <c r="L1203" s="295">
        <f t="shared" si="283"/>
        <v>37</v>
      </c>
      <c r="M1203" s="12">
        <f t="shared" si="279"/>
        <v>1</v>
      </c>
      <c r="N1203" s="13"/>
    </row>
    <row r="1204" spans="2:14" ht="15.75">
      <c r="B1204" s="291"/>
      <c r="C1204" s="304">
        <v>588</v>
      </c>
      <c r="D1204" s="305" t="s">
        <v>858</v>
      </c>
      <c r="E1204" s="295">
        <f t="shared" si="282"/>
        <v>0</v>
      </c>
      <c r="F1204" s="484">
        <v>0</v>
      </c>
      <c r="G1204" s="485">
        <v>0</v>
      </c>
      <c r="H1204" s="160">
        <v>0</v>
      </c>
      <c r="I1204" s="484">
        <v>0</v>
      </c>
      <c r="J1204" s="485">
        <v>0</v>
      </c>
      <c r="K1204" s="160">
        <v>0</v>
      </c>
      <c r="L1204" s="295">
        <f t="shared" si="283"/>
        <v>0</v>
      </c>
      <c r="M1204" s="12">
        <f t="shared" si="279"/>
      </c>
      <c r="N1204" s="13"/>
    </row>
    <row r="1205" spans="2:14" ht="31.5">
      <c r="B1205" s="291"/>
      <c r="C1205" s="308">
        <v>590</v>
      </c>
      <c r="D1205" s="309" t="s">
        <v>193</v>
      </c>
      <c r="E1205" s="287">
        <f t="shared" si="282"/>
        <v>0</v>
      </c>
      <c r="F1205" s="173"/>
      <c r="G1205" s="174"/>
      <c r="H1205" s="1410"/>
      <c r="I1205" s="173"/>
      <c r="J1205" s="174"/>
      <c r="K1205" s="1410"/>
      <c r="L1205" s="287">
        <f t="shared" si="283"/>
        <v>0</v>
      </c>
      <c r="M1205" s="12">
        <f t="shared" si="279"/>
      </c>
      <c r="N1205" s="13"/>
    </row>
    <row r="1206" spans="2:14" ht="15.75">
      <c r="B1206" s="272">
        <v>800</v>
      </c>
      <c r="C1206" s="1768" t="s">
        <v>194</v>
      </c>
      <c r="D1206" s="1769"/>
      <c r="E1206" s="310">
        <f t="shared" si="282"/>
        <v>0</v>
      </c>
      <c r="F1206" s="1411"/>
      <c r="G1206" s="1412"/>
      <c r="H1206" s="1413"/>
      <c r="I1206" s="1411"/>
      <c r="J1206" s="1412"/>
      <c r="K1206" s="1413"/>
      <c r="L1206" s="310">
        <f t="shared" si="283"/>
        <v>0</v>
      </c>
      <c r="M1206" s="12">
        <f t="shared" si="279"/>
      </c>
      <c r="N1206" s="13"/>
    </row>
    <row r="1207" spans="2:14" ht="15.75">
      <c r="B1207" s="272">
        <v>1000</v>
      </c>
      <c r="C1207" s="1748" t="s">
        <v>195</v>
      </c>
      <c r="D1207" s="1749"/>
      <c r="E1207" s="310">
        <f aca="true" t="shared" si="284" ref="E1207:L1207">SUM(E1208:E1224)</f>
        <v>0</v>
      </c>
      <c r="F1207" s="274">
        <f t="shared" si="284"/>
        <v>0</v>
      </c>
      <c r="G1207" s="275">
        <f t="shared" si="284"/>
        <v>0</v>
      </c>
      <c r="H1207" s="276">
        <f t="shared" si="284"/>
        <v>0</v>
      </c>
      <c r="I1207" s="274">
        <f t="shared" si="284"/>
        <v>0</v>
      </c>
      <c r="J1207" s="275">
        <f t="shared" si="284"/>
        <v>32357</v>
      </c>
      <c r="K1207" s="276">
        <f t="shared" si="284"/>
        <v>0</v>
      </c>
      <c r="L1207" s="310">
        <f t="shared" si="284"/>
        <v>32357</v>
      </c>
      <c r="M1207" s="12">
        <f t="shared" si="279"/>
        <v>1</v>
      </c>
      <c r="N1207" s="13"/>
    </row>
    <row r="1208" spans="2:14" ht="15.75">
      <c r="B1208" s="292"/>
      <c r="C1208" s="279">
        <v>1011</v>
      </c>
      <c r="D1208" s="311" t="s">
        <v>196</v>
      </c>
      <c r="E1208" s="281">
        <f aca="true" t="shared" si="285" ref="E1208:E1224">F1208+G1208+H1208</f>
        <v>0</v>
      </c>
      <c r="F1208" s="152"/>
      <c r="G1208" s="153"/>
      <c r="H1208" s="1407"/>
      <c r="I1208" s="152"/>
      <c r="J1208" s="153"/>
      <c r="K1208" s="1407"/>
      <c r="L1208" s="281">
        <f aca="true" t="shared" si="286" ref="L1208:L1224">I1208+J1208+K1208</f>
        <v>0</v>
      </c>
      <c r="M1208" s="12">
        <f t="shared" si="279"/>
      </c>
      <c r="N1208" s="13"/>
    </row>
    <row r="1209" spans="2:14" ht="15.75">
      <c r="B1209" s="292"/>
      <c r="C1209" s="293">
        <v>1012</v>
      </c>
      <c r="D1209" s="294" t="s">
        <v>197</v>
      </c>
      <c r="E1209" s="295">
        <f t="shared" si="285"/>
        <v>0</v>
      </c>
      <c r="F1209" s="158"/>
      <c r="G1209" s="159"/>
      <c r="H1209" s="1409"/>
      <c r="I1209" s="158"/>
      <c r="J1209" s="159"/>
      <c r="K1209" s="1409"/>
      <c r="L1209" s="295">
        <f t="shared" si="286"/>
        <v>0</v>
      </c>
      <c r="M1209" s="12">
        <f t="shared" si="279"/>
      </c>
      <c r="N1209" s="13"/>
    </row>
    <row r="1210" spans="2:14" ht="15.75">
      <c r="B1210" s="292"/>
      <c r="C1210" s="293">
        <v>1013</v>
      </c>
      <c r="D1210" s="294" t="s">
        <v>198</v>
      </c>
      <c r="E1210" s="295">
        <f t="shared" si="285"/>
        <v>0</v>
      </c>
      <c r="F1210" s="158"/>
      <c r="G1210" s="159"/>
      <c r="H1210" s="1409"/>
      <c r="I1210" s="158"/>
      <c r="J1210" s="159"/>
      <c r="K1210" s="1409"/>
      <c r="L1210" s="295">
        <f t="shared" si="286"/>
        <v>0</v>
      </c>
      <c r="M1210" s="12">
        <f t="shared" si="279"/>
      </c>
      <c r="N1210" s="13"/>
    </row>
    <row r="1211" spans="2:14" ht="15.75">
      <c r="B1211" s="292"/>
      <c r="C1211" s="293">
        <v>1014</v>
      </c>
      <c r="D1211" s="294" t="s">
        <v>199</v>
      </c>
      <c r="E1211" s="295">
        <f t="shared" si="285"/>
        <v>0</v>
      </c>
      <c r="F1211" s="158"/>
      <c r="G1211" s="159"/>
      <c r="H1211" s="1409"/>
      <c r="I1211" s="158"/>
      <c r="J1211" s="159"/>
      <c r="K1211" s="1409"/>
      <c r="L1211" s="295">
        <f t="shared" si="286"/>
        <v>0</v>
      </c>
      <c r="M1211" s="12">
        <f t="shared" si="279"/>
      </c>
      <c r="N1211" s="13"/>
    </row>
    <row r="1212" spans="2:14" ht="15.75">
      <c r="B1212" s="292"/>
      <c r="C1212" s="293">
        <v>1015</v>
      </c>
      <c r="D1212" s="294" t="s">
        <v>200</v>
      </c>
      <c r="E1212" s="295">
        <f t="shared" si="285"/>
        <v>0</v>
      </c>
      <c r="F1212" s="158"/>
      <c r="G1212" s="159"/>
      <c r="H1212" s="1409"/>
      <c r="I1212" s="158"/>
      <c r="J1212" s="159"/>
      <c r="K1212" s="1409"/>
      <c r="L1212" s="295">
        <f t="shared" si="286"/>
        <v>0</v>
      </c>
      <c r="M1212" s="12">
        <f t="shared" si="279"/>
      </c>
      <c r="N1212" s="13"/>
    </row>
    <row r="1213" spans="2:14" ht="15.75">
      <c r="B1213" s="292"/>
      <c r="C1213" s="312">
        <v>1016</v>
      </c>
      <c r="D1213" s="313" t="s">
        <v>201</v>
      </c>
      <c r="E1213" s="314">
        <f t="shared" si="285"/>
        <v>0</v>
      </c>
      <c r="F1213" s="164"/>
      <c r="G1213" s="165"/>
      <c r="H1213" s="1408"/>
      <c r="I1213" s="164"/>
      <c r="J1213" s="165"/>
      <c r="K1213" s="1408"/>
      <c r="L1213" s="314">
        <f t="shared" si="286"/>
        <v>0</v>
      </c>
      <c r="M1213" s="12">
        <f t="shared" si="279"/>
      </c>
      <c r="N1213" s="13"/>
    </row>
    <row r="1214" spans="2:14" ht="15.75">
      <c r="B1214" s="278"/>
      <c r="C1214" s="318">
        <v>1020</v>
      </c>
      <c r="D1214" s="319" t="s">
        <v>202</v>
      </c>
      <c r="E1214" s="320">
        <f t="shared" si="285"/>
        <v>0</v>
      </c>
      <c r="F1214" s="450"/>
      <c r="G1214" s="451">
        <v>0</v>
      </c>
      <c r="H1214" s="1417"/>
      <c r="I1214" s="450"/>
      <c r="J1214" s="451">
        <v>32357</v>
      </c>
      <c r="K1214" s="1417"/>
      <c r="L1214" s="320">
        <f t="shared" si="286"/>
        <v>32357</v>
      </c>
      <c r="M1214" s="12">
        <f t="shared" si="279"/>
        <v>1</v>
      </c>
      <c r="N1214" s="13"/>
    </row>
    <row r="1215" spans="2:14" ht="15.75">
      <c r="B1215" s="292"/>
      <c r="C1215" s="324">
        <v>1030</v>
      </c>
      <c r="D1215" s="325" t="s">
        <v>203</v>
      </c>
      <c r="E1215" s="326">
        <f t="shared" si="285"/>
        <v>0</v>
      </c>
      <c r="F1215" s="445"/>
      <c r="G1215" s="446"/>
      <c r="H1215" s="1414"/>
      <c r="I1215" s="445"/>
      <c r="J1215" s="446"/>
      <c r="K1215" s="1414"/>
      <c r="L1215" s="326">
        <f t="shared" si="286"/>
        <v>0</v>
      </c>
      <c r="M1215" s="12">
        <f t="shared" si="279"/>
      </c>
      <c r="N1215" s="13"/>
    </row>
    <row r="1216" spans="2:14" ht="15.75">
      <c r="B1216" s="292"/>
      <c r="C1216" s="318">
        <v>1051</v>
      </c>
      <c r="D1216" s="331" t="s">
        <v>204</v>
      </c>
      <c r="E1216" s="320">
        <f t="shared" si="285"/>
        <v>0</v>
      </c>
      <c r="F1216" s="450"/>
      <c r="G1216" s="451"/>
      <c r="H1216" s="1417"/>
      <c r="I1216" s="450"/>
      <c r="J1216" s="451"/>
      <c r="K1216" s="1417"/>
      <c r="L1216" s="320">
        <f t="shared" si="286"/>
        <v>0</v>
      </c>
      <c r="M1216" s="12">
        <f t="shared" si="279"/>
      </c>
      <c r="N1216" s="13"/>
    </row>
    <row r="1217" spans="2:14" ht="15.75">
      <c r="B1217" s="292"/>
      <c r="C1217" s="293">
        <v>1052</v>
      </c>
      <c r="D1217" s="294" t="s">
        <v>205</v>
      </c>
      <c r="E1217" s="295">
        <f t="shared" si="285"/>
        <v>0</v>
      </c>
      <c r="F1217" s="158"/>
      <c r="G1217" s="159"/>
      <c r="H1217" s="1409"/>
      <c r="I1217" s="158"/>
      <c r="J1217" s="159"/>
      <c r="K1217" s="1409"/>
      <c r="L1217" s="295">
        <f t="shared" si="286"/>
        <v>0</v>
      </c>
      <c r="M1217" s="12">
        <f t="shared" si="279"/>
      </c>
      <c r="N1217" s="13"/>
    </row>
    <row r="1218" spans="2:14" ht="15.75">
      <c r="B1218" s="292"/>
      <c r="C1218" s="324">
        <v>1053</v>
      </c>
      <c r="D1218" s="325" t="s">
        <v>859</v>
      </c>
      <c r="E1218" s="326">
        <f t="shared" si="285"/>
        <v>0</v>
      </c>
      <c r="F1218" s="445"/>
      <c r="G1218" s="446"/>
      <c r="H1218" s="1414"/>
      <c r="I1218" s="445"/>
      <c r="J1218" s="446"/>
      <c r="K1218" s="1414"/>
      <c r="L1218" s="326">
        <f t="shared" si="286"/>
        <v>0</v>
      </c>
      <c r="M1218" s="12">
        <f t="shared" si="279"/>
      </c>
      <c r="N1218" s="13"/>
    </row>
    <row r="1219" spans="2:14" ht="15.75">
      <c r="B1219" s="292"/>
      <c r="C1219" s="318">
        <v>1062</v>
      </c>
      <c r="D1219" s="319" t="s">
        <v>206</v>
      </c>
      <c r="E1219" s="320">
        <f t="shared" si="285"/>
        <v>0</v>
      </c>
      <c r="F1219" s="450"/>
      <c r="G1219" s="451"/>
      <c r="H1219" s="1417"/>
      <c r="I1219" s="450"/>
      <c r="J1219" s="451"/>
      <c r="K1219" s="1417"/>
      <c r="L1219" s="320">
        <f t="shared" si="286"/>
        <v>0</v>
      </c>
      <c r="M1219" s="12">
        <f t="shared" si="279"/>
      </c>
      <c r="N1219" s="13"/>
    </row>
    <row r="1220" spans="2:14" ht="15.75">
      <c r="B1220" s="292"/>
      <c r="C1220" s="324">
        <v>1063</v>
      </c>
      <c r="D1220" s="332" t="s">
        <v>786</v>
      </c>
      <c r="E1220" s="326">
        <f t="shared" si="285"/>
        <v>0</v>
      </c>
      <c r="F1220" s="445"/>
      <c r="G1220" s="446"/>
      <c r="H1220" s="1414"/>
      <c r="I1220" s="445"/>
      <c r="J1220" s="446"/>
      <c r="K1220" s="1414"/>
      <c r="L1220" s="326">
        <f t="shared" si="286"/>
        <v>0</v>
      </c>
      <c r="M1220" s="12">
        <f t="shared" si="279"/>
      </c>
      <c r="N1220" s="13"/>
    </row>
    <row r="1221" spans="2:14" ht="15.75">
      <c r="B1221" s="292"/>
      <c r="C1221" s="333">
        <v>1069</v>
      </c>
      <c r="D1221" s="334" t="s">
        <v>207</v>
      </c>
      <c r="E1221" s="335">
        <f t="shared" si="285"/>
        <v>0</v>
      </c>
      <c r="F1221" s="589"/>
      <c r="G1221" s="590"/>
      <c r="H1221" s="1416"/>
      <c r="I1221" s="589"/>
      <c r="J1221" s="590"/>
      <c r="K1221" s="1416"/>
      <c r="L1221" s="335">
        <f t="shared" si="286"/>
        <v>0</v>
      </c>
      <c r="M1221" s="12">
        <f aca="true" t="shared" si="287" ref="M1221:M1252">(IF($E1221&lt;&gt;0,$M$2,IF($L1221&lt;&gt;0,$M$2,"")))</f>
      </c>
      <c r="N1221" s="13"/>
    </row>
    <row r="1222" spans="2:14" ht="15.75">
      <c r="B1222" s="278"/>
      <c r="C1222" s="318">
        <v>1091</v>
      </c>
      <c r="D1222" s="331" t="s">
        <v>895</v>
      </c>
      <c r="E1222" s="320">
        <f t="shared" si="285"/>
        <v>0</v>
      </c>
      <c r="F1222" s="450"/>
      <c r="G1222" s="451"/>
      <c r="H1222" s="1417"/>
      <c r="I1222" s="450"/>
      <c r="J1222" s="451"/>
      <c r="K1222" s="1417"/>
      <c r="L1222" s="320">
        <f t="shared" si="286"/>
        <v>0</v>
      </c>
      <c r="M1222" s="12">
        <f t="shared" si="287"/>
      </c>
      <c r="N1222" s="13"/>
    </row>
    <row r="1223" spans="2:14" ht="15.75">
      <c r="B1223" s="292"/>
      <c r="C1223" s="293">
        <v>1092</v>
      </c>
      <c r="D1223" s="294" t="s">
        <v>299</v>
      </c>
      <c r="E1223" s="295">
        <f t="shared" si="285"/>
        <v>0</v>
      </c>
      <c r="F1223" s="158"/>
      <c r="G1223" s="159"/>
      <c r="H1223" s="1409"/>
      <c r="I1223" s="158"/>
      <c r="J1223" s="159"/>
      <c r="K1223" s="1409"/>
      <c r="L1223" s="295">
        <f t="shared" si="286"/>
        <v>0</v>
      </c>
      <c r="M1223" s="12">
        <f t="shared" si="287"/>
      </c>
      <c r="N1223" s="13"/>
    </row>
    <row r="1224" spans="2:14" ht="15.75">
      <c r="B1224" s="292"/>
      <c r="C1224" s="285">
        <v>1098</v>
      </c>
      <c r="D1224" s="339" t="s">
        <v>208</v>
      </c>
      <c r="E1224" s="287">
        <f t="shared" si="285"/>
        <v>0</v>
      </c>
      <c r="F1224" s="173"/>
      <c r="G1224" s="174"/>
      <c r="H1224" s="1410"/>
      <c r="I1224" s="173"/>
      <c r="J1224" s="174"/>
      <c r="K1224" s="1410"/>
      <c r="L1224" s="287">
        <f t="shared" si="286"/>
        <v>0</v>
      </c>
      <c r="M1224" s="12">
        <f t="shared" si="287"/>
      </c>
      <c r="N1224" s="13"/>
    </row>
    <row r="1225" spans="2:14" ht="15.75">
      <c r="B1225" s="272">
        <v>1900</v>
      </c>
      <c r="C1225" s="1738" t="s">
        <v>266</v>
      </c>
      <c r="D1225" s="1739"/>
      <c r="E1225" s="310">
        <f aca="true" t="shared" si="288" ref="E1225:L1225">SUM(E1226:E1228)</f>
        <v>0</v>
      </c>
      <c r="F1225" s="274">
        <f t="shared" si="288"/>
        <v>0</v>
      </c>
      <c r="G1225" s="275">
        <f t="shared" si="288"/>
        <v>0</v>
      </c>
      <c r="H1225" s="276">
        <f t="shared" si="288"/>
        <v>0</v>
      </c>
      <c r="I1225" s="274">
        <f t="shared" si="288"/>
        <v>0</v>
      </c>
      <c r="J1225" s="275">
        <f t="shared" si="288"/>
        <v>0</v>
      </c>
      <c r="K1225" s="276">
        <f t="shared" si="288"/>
        <v>0</v>
      </c>
      <c r="L1225" s="310">
        <f t="shared" si="288"/>
        <v>0</v>
      </c>
      <c r="M1225" s="12">
        <f t="shared" si="287"/>
      </c>
      <c r="N1225" s="13"/>
    </row>
    <row r="1226" spans="2:14" ht="15.75">
      <c r="B1226" s="292"/>
      <c r="C1226" s="279">
        <v>1901</v>
      </c>
      <c r="D1226" s="340" t="s">
        <v>896</v>
      </c>
      <c r="E1226" s="281">
        <f>F1226+G1226+H1226</f>
        <v>0</v>
      </c>
      <c r="F1226" s="152"/>
      <c r="G1226" s="153"/>
      <c r="H1226" s="1407"/>
      <c r="I1226" s="152"/>
      <c r="J1226" s="153"/>
      <c r="K1226" s="1407"/>
      <c r="L1226" s="281">
        <f>I1226+J1226+K1226</f>
        <v>0</v>
      </c>
      <c r="M1226" s="12">
        <f t="shared" si="287"/>
      </c>
      <c r="N1226" s="13"/>
    </row>
    <row r="1227" spans="2:14" ht="15.75">
      <c r="B1227" s="341"/>
      <c r="C1227" s="293">
        <v>1981</v>
      </c>
      <c r="D1227" s="342" t="s">
        <v>897</v>
      </c>
      <c r="E1227" s="295">
        <f>F1227+G1227+H1227</f>
        <v>0</v>
      </c>
      <c r="F1227" s="158"/>
      <c r="G1227" s="159"/>
      <c r="H1227" s="1409"/>
      <c r="I1227" s="158"/>
      <c r="J1227" s="159"/>
      <c r="K1227" s="1409"/>
      <c r="L1227" s="295">
        <f>I1227+J1227+K1227</f>
        <v>0</v>
      </c>
      <c r="M1227" s="12">
        <f t="shared" si="287"/>
      </c>
      <c r="N1227" s="13"/>
    </row>
    <row r="1228" spans="2:14" ht="15.75">
      <c r="B1228" s="292"/>
      <c r="C1228" s="285">
        <v>1991</v>
      </c>
      <c r="D1228" s="343" t="s">
        <v>898</v>
      </c>
      <c r="E1228" s="287">
        <f>F1228+G1228+H1228</f>
        <v>0</v>
      </c>
      <c r="F1228" s="173"/>
      <c r="G1228" s="174"/>
      <c r="H1228" s="1410"/>
      <c r="I1228" s="173"/>
      <c r="J1228" s="174"/>
      <c r="K1228" s="1410"/>
      <c r="L1228" s="287">
        <f>I1228+J1228+K1228</f>
        <v>0</v>
      </c>
      <c r="M1228" s="12">
        <f t="shared" si="287"/>
      </c>
      <c r="N1228" s="13"/>
    </row>
    <row r="1229" spans="2:14" ht="15.75">
      <c r="B1229" s="272">
        <v>2100</v>
      </c>
      <c r="C1229" s="1738" t="s">
        <v>708</v>
      </c>
      <c r="D1229" s="1739"/>
      <c r="E1229" s="310">
        <f aca="true" t="shared" si="289" ref="E1229:L1229">SUM(E1230:E1234)</f>
        <v>0</v>
      </c>
      <c r="F1229" s="274">
        <f t="shared" si="289"/>
        <v>0</v>
      </c>
      <c r="G1229" s="275">
        <f t="shared" si="289"/>
        <v>0</v>
      </c>
      <c r="H1229" s="276">
        <f t="shared" si="289"/>
        <v>0</v>
      </c>
      <c r="I1229" s="274">
        <f t="shared" si="289"/>
        <v>0</v>
      </c>
      <c r="J1229" s="275">
        <f t="shared" si="289"/>
        <v>0</v>
      </c>
      <c r="K1229" s="276">
        <f t="shared" si="289"/>
        <v>0</v>
      </c>
      <c r="L1229" s="310">
        <f t="shared" si="289"/>
        <v>0</v>
      </c>
      <c r="M1229" s="12">
        <f t="shared" si="287"/>
      </c>
      <c r="N1229" s="13"/>
    </row>
    <row r="1230" spans="2:14" ht="15.75">
      <c r="B1230" s="292"/>
      <c r="C1230" s="279">
        <v>2110</v>
      </c>
      <c r="D1230" s="344" t="s">
        <v>209</v>
      </c>
      <c r="E1230" s="281">
        <f>F1230+G1230+H1230</f>
        <v>0</v>
      </c>
      <c r="F1230" s="152"/>
      <c r="G1230" s="153"/>
      <c r="H1230" s="1407"/>
      <c r="I1230" s="152"/>
      <c r="J1230" s="153"/>
      <c r="K1230" s="1407"/>
      <c r="L1230" s="281">
        <f>I1230+J1230+K1230</f>
        <v>0</v>
      </c>
      <c r="M1230" s="12">
        <f t="shared" si="287"/>
      </c>
      <c r="N1230" s="13"/>
    </row>
    <row r="1231" spans="2:14" ht="15.75">
      <c r="B1231" s="341"/>
      <c r="C1231" s="293">
        <v>2120</v>
      </c>
      <c r="D1231" s="300" t="s">
        <v>210</v>
      </c>
      <c r="E1231" s="295">
        <f>F1231+G1231+H1231</f>
        <v>0</v>
      </c>
      <c r="F1231" s="158"/>
      <c r="G1231" s="159"/>
      <c r="H1231" s="1409"/>
      <c r="I1231" s="158"/>
      <c r="J1231" s="159"/>
      <c r="K1231" s="1409"/>
      <c r="L1231" s="295">
        <f>I1231+J1231+K1231</f>
        <v>0</v>
      </c>
      <c r="M1231" s="12">
        <f t="shared" si="287"/>
      </c>
      <c r="N1231" s="13"/>
    </row>
    <row r="1232" spans="2:14" ht="15.75">
      <c r="B1232" s="341"/>
      <c r="C1232" s="293">
        <v>2125</v>
      </c>
      <c r="D1232" s="300" t="s">
        <v>211</v>
      </c>
      <c r="E1232" s="295">
        <f>F1232+G1232+H1232</f>
        <v>0</v>
      </c>
      <c r="F1232" s="484">
        <v>0</v>
      </c>
      <c r="G1232" s="485">
        <v>0</v>
      </c>
      <c r="H1232" s="160">
        <v>0</v>
      </c>
      <c r="I1232" s="484">
        <v>0</v>
      </c>
      <c r="J1232" s="485">
        <v>0</v>
      </c>
      <c r="K1232" s="160">
        <v>0</v>
      </c>
      <c r="L1232" s="295">
        <f>I1232+J1232+K1232</f>
        <v>0</v>
      </c>
      <c r="M1232" s="12">
        <f t="shared" si="287"/>
      </c>
      <c r="N1232" s="13"/>
    </row>
    <row r="1233" spans="2:14" ht="15.75">
      <c r="B1233" s="291"/>
      <c r="C1233" s="293">
        <v>2140</v>
      </c>
      <c r="D1233" s="300" t="s">
        <v>212</v>
      </c>
      <c r="E1233" s="295">
        <f>F1233+G1233+H1233</f>
        <v>0</v>
      </c>
      <c r="F1233" s="484">
        <v>0</v>
      </c>
      <c r="G1233" s="485">
        <v>0</v>
      </c>
      <c r="H1233" s="160">
        <v>0</v>
      </c>
      <c r="I1233" s="484">
        <v>0</v>
      </c>
      <c r="J1233" s="485">
        <v>0</v>
      </c>
      <c r="K1233" s="160">
        <v>0</v>
      </c>
      <c r="L1233" s="295">
        <f>I1233+J1233+K1233</f>
        <v>0</v>
      </c>
      <c r="M1233" s="12">
        <f t="shared" si="287"/>
      </c>
      <c r="N1233" s="13"/>
    </row>
    <row r="1234" spans="2:14" ht="15.75">
      <c r="B1234" s="292"/>
      <c r="C1234" s="285">
        <v>2190</v>
      </c>
      <c r="D1234" s="345" t="s">
        <v>213</v>
      </c>
      <c r="E1234" s="287">
        <f>F1234+G1234+H1234</f>
        <v>0</v>
      </c>
      <c r="F1234" s="173"/>
      <c r="G1234" s="174"/>
      <c r="H1234" s="1410"/>
      <c r="I1234" s="173"/>
      <c r="J1234" s="174"/>
      <c r="K1234" s="1410"/>
      <c r="L1234" s="287">
        <f>I1234+J1234+K1234</f>
        <v>0</v>
      </c>
      <c r="M1234" s="12">
        <f t="shared" si="287"/>
      </c>
      <c r="N1234" s="13"/>
    </row>
    <row r="1235" spans="2:14" ht="15.75">
      <c r="B1235" s="272">
        <v>2200</v>
      </c>
      <c r="C1235" s="1738" t="s">
        <v>214</v>
      </c>
      <c r="D1235" s="1739"/>
      <c r="E1235" s="310">
        <f aca="true" t="shared" si="290" ref="E1235:L1235">SUM(E1236:E1237)</f>
        <v>0</v>
      </c>
      <c r="F1235" s="274">
        <f t="shared" si="290"/>
        <v>0</v>
      </c>
      <c r="G1235" s="275">
        <f t="shared" si="290"/>
        <v>0</v>
      </c>
      <c r="H1235" s="276">
        <f t="shared" si="290"/>
        <v>0</v>
      </c>
      <c r="I1235" s="274">
        <f t="shared" si="290"/>
        <v>0</v>
      </c>
      <c r="J1235" s="275">
        <f t="shared" si="290"/>
        <v>0</v>
      </c>
      <c r="K1235" s="276">
        <f t="shared" si="290"/>
        <v>0</v>
      </c>
      <c r="L1235" s="310">
        <f t="shared" si="290"/>
        <v>0</v>
      </c>
      <c r="M1235" s="12">
        <f t="shared" si="287"/>
      </c>
      <c r="N1235" s="13"/>
    </row>
    <row r="1236" spans="2:14" ht="15.75">
      <c r="B1236" s="292"/>
      <c r="C1236" s="279">
        <v>2221</v>
      </c>
      <c r="D1236" s="280" t="s">
        <v>300</v>
      </c>
      <c r="E1236" s="281">
        <f aca="true" t="shared" si="291" ref="E1236:E1241">F1236+G1236+H1236</f>
        <v>0</v>
      </c>
      <c r="F1236" s="152"/>
      <c r="G1236" s="153"/>
      <c r="H1236" s="1407"/>
      <c r="I1236" s="152"/>
      <c r="J1236" s="153"/>
      <c r="K1236" s="1407"/>
      <c r="L1236" s="281">
        <f aca="true" t="shared" si="292" ref="L1236:L1241">I1236+J1236+K1236</f>
        <v>0</v>
      </c>
      <c r="M1236" s="12">
        <f t="shared" si="287"/>
      </c>
      <c r="N1236" s="13"/>
    </row>
    <row r="1237" spans="2:14" ht="15.75">
      <c r="B1237" s="292"/>
      <c r="C1237" s="285">
        <v>2224</v>
      </c>
      <c r="D1237" s="286" t="s">
        <v>215</v>
      </c>
      <c r="E1237" s="287">
        <f t="shared" si="291"/>
        <v>0</v>
      </c>
      <c r="F1237" s="173"/>
      <c r="G1237" s="174"/>
      <c r="H1237" s="1410"/>
      <c r="I1237" s="173"/>
      <c r="J1237" s="174"/>
      <c r="K1237" s="1410"/>
      <c r="L1237" s="287">
        <f t="shared" si="292"/>
        <v>0</v>
      </c>
      <c r="M1237" s="12">
        <f t="shared" si="287"/>
      </c>
      <c r="N1237" s="13"/>
    </row>
    <row r="1238" spans="2:14" ht="15.75">
      <c r="B1238" s="272">
        <v>2500</v>
      </c>
      <c r="C1238" s="1738" t="s">
        <v>216</v>
      </c>
      <c r="D1238" s="1739"/>
      <c r="E1238" s="310">
        <f t="shared" si="291"/>
        <v>0</v>
      </c>
      <c r="F1238" s="1411"/>
      <c r="G1238" s="1412"/>
      <c r="H1238" s="1413"/>
      <c r="I1238" s="1411"/>
      <c r="J1238" s="1412"/>
      <c r="K1238" s="1413"/>
      <c r="L1238" s="310">
        <f t="shared" si="292"/>
        <v>0</v>
      </c>
      <c r="M1238" s="12">
        <f t="shared" si="287"/>
      </c>
      <c r="N1238" s="13"/>
    </row>
    <row r="1239" spans="2:14" ht="15.75">
      <c r="B1239" s="272">
        <v>2600</v>
      </c>
      <c r="C1239" s="1746" t="s">
        <v>217</v>
      </c>
      <c r="D1239" s="1747"/>
      <c r="E1239" s="310">
        <f t="shared" si="291"/>
        <v>0</v>
      </c>
      <c r="F1239" s="1411"/>
      <c r="G1239" s="1412"/>
      <c r="H1239" s="1413"/>
      <c r="I1239" s="1411"/>
      <c r="J1239" s="1412"/>
      <c r="K1239" s="1413"/>
      <c r="L1239" s="310">
        <f t="shared" si="292"/>
        <v>0</v>
      </c>
      <c r="M1239" s="12">
        <f t="shared" si="287"/>
      </c>
      <c r="N1239" s="13"/>
    </row>
    <row r="1240" spans="2:14" ht="15.75">
      <c r="B1240" s="272">
        <v>2700</v>
      </c>
      <c r="C1240" s="1746" t="s">
        <v>218</v>
      </c>
      <c r="D1240" s="1747"/>
      <c r="E1240" s="310">
        <f t="shared" si="291"/>
        <v>0</v>
      </c>
      <c r="F1240" s="1411"/>
      <c r="G1240" s="1412"/>
      <c r="H1240" s="1413"/>
      <c r="I1240" s="1411"/>
      <c r="J1240" s="1412"/>
      <c r="K1240" s="1413"/>
      <c r="L1240" s="310">
        <f t="shared" si="292"/>
        <v>0</v>
      </c>
      <c r="M1240" s="12">
        <f t="shared" si="287"/>
      </c>
      <c r="N1240" s="13"/>
    </row>
    <row r="1241" spans="2:14" ht="15.75">
      <c r="B1241" s="272">
        <v>2800</v>
      </c>
      <c r="C1241" s="1746" t="s">
        <v>1646</v>
      </c>
      <c r="D1241" s="1747"/>
      <c r="E1241" s="310">
        <f t="shared" si="291"/>
        <v>0</v>
      </c>
      <c r="F1241" s="1411"/>
      <c r="G1241" s="1412"/>
      <c r="H1241" s="1413"/>
      <c r="I1241" s="1411"/>
      <c r="J1241" s="1412"/>
      <c r="K1241" s="1413"/>
      <c r="L1241" s="310">
        <f t="shared" si="292"/>
        <v>0</v>
      </c>
      <c r="M1241" s="12">
        <f t="shared" si="287"/>
      </c>
      <c r="N1241" s="13"/>
    </row>
    <row r="1242" spans="2:14" ht="15.75">
      <c r="B1242" s="272">
        <v>2900</v>
      </c>
      <c r="C1242" s="1738" t="s">
        <v>219</v>
      </c>
      <c r="D1242" s="1739"/>
      <c r="E1242" s="310">
        <f aca="true" t="shared" si="293" ref="E1242:L1242">SUM(E1243:E1250)</f>
        <v>0</v>
      </c>
      <c r="F1242" s="274">
        <f t="shared" si="293"/>
        <v>0</v>
      </c>
      <c r="G1242" s="274">
        <f t="shared" si="293"/>
        <v>0</v>
      </c>
      <c r="H1242" s="274">
        <f t="shared" si="293"/>
        <v>0</v>
      </c>
      <c r="I1242" s="274">
        <f t="shared" si="293"/>
        <v>0</v>
      </c>
      <c r="J1242" s="274">
        <f t="shared" si="293"/>
        <v>0</v>
      </c>
      <c r="K1242" s="274">
        <f t="shared" si="293"/>
        <v>0</v>
      </c>
      <c r="L1242" s="274">
        <f t="shared" si="293"/>
        <v>0</v>
      </c>
      <c r="M1242" s="12">
        <f t="shared" si="287"/>
      </c>
      <c r="N1242" s="13"/>
    </row>
    <row r="1243" spans="2:14" ht="15.75">
      <c r="B1243" s="346"/>
      <c r="C1243" s="279">
        <v>2910</v>
      </c>
      <c r="D1243" s="347" t="s">
        <v>1938</v>
      </c>
      <c r="E1243" s="281">
        <f aca="true" t="shared" si="294" ref="E1243:E1250">F1243+G1243+H1243</f>
        <v>0</v>
      </c>
      <c r="F1243" s="152"/>
      <c r="G1243" s="153"/>
      <c r="H1243" s="1407"/>
      <c r="I1243" s="152"/>
      <c r="J1243" s="153"/>
      <c r="K1243" s="1407"/>
      <c r="L1243" s="281">
        <f aca="true" t="shared" si="295" ref="L1243:L1250">I1243+J1243+K1243</f>
        <v>0</v>
      </c>
      <c r="M1243" s="12">
        <f t="shared" si="287"/>
      </c>
      <c r="N1243" s="13"/>
    </row>
    <row r="1244" spans="2:14" ht="15.75">
      <c r="B1244" s="346"/>
      <c r="C1244" s="279">
        <v>2920</v>
      </c>
      <c r="D1244" s="347" t="s">
        <v>220</v>
      </c>
      <c r="E1244" s="281">
        <f t="shared" si="294"/>
        <v>0</v>
      </c>
      <c r="F1244" s="152"/>
      <c r="G1244" s="153"/>
      <c r="H1244" s="1407"/>
      <c r="I1244" s="152"/>
      <c r="J1244" s="153"/>
      <c r="K1244" s="1407"/>
      <c r="L1244" s="281">
        <f t="shared" si="295"/>
        <v>0</v>
      </c>
      <c r="M1244" s="12">
        <f t="shared" si="287"/>
      </c>
      <c r="N1244" s="13"/>
    </row>
    <row r="1245" spans="2:14" ht="31.5">
      <c r="B1245" s="346"/>
      <c r="C1245" s="324">
        <v>2969</v>
      </c>
      <c r="D1245" s="348" t="s">
        <v>221</v>
      </c>
      <c r="E1245" s="326">
        <f t="shared" si="294"/>
        <v>0</v>
      </c>
      <c r="F1245" s="445"/>
      <c r="G1245" s="446"/>
      <c r="H1245" s="1414"/>
      <c r="I1245" s="445"/>
      <c r="J1245" s="446"/>
      <c r="K1245" s="1414"/>
      <c r="L1245" s="326">
        <f t="shared" si="295"/>
        <v>0</v>
      </c>
      <c r="M1245" s="12">
        <f t="shared" si="287"/>
      </c>
      <c r="N1245" s="13"/>
    </row>
    <row r="1246" spans="2:14" ht="31.5">
      <c r="B1246" s="346"/>
      <c r="C1246" s="349">
        <v>2970</v>
      </c>
      <c r="D1246" s="350" t="s">
        <v>222</v>
      </c>
      <c r="E1246" s="351">
        <f t="shared" si="294"/>
        <v>0</v>
      </c>
      <c r="F1246" s="625"/>
      <c r="G1246" s="626"/>
      <c r="H1246" s="1415"/>
      <c r="I1246" s="625"/>
      <c r="J1246" s="626"/>
      <c r="K1246" s="1415"/>
      <c r="L1246" s="351">
        <f t="shared" si="295"/>
        <v>0</v>
      </c>
      <c r="M1246" s="12">
        <f t="shared" si="287"/>
      </c>
      <c r="N1246" s="13"/>
    </row>
    <row r="1247" spans="2:14" ht="15.75">
      <c r="B1247" s="346"/>
      <c r="C1247" s="333">
        <v>2989</v>
      </c>
      <c r="D1247" s="355" t="s">
        <v>223</v>
      </c>
      <c r="E1247" s="335">
        <f t="shared" si="294"/>
        <v>0</v>
      </c>
      <c r="F1247" s="589"/>
      <c r="G1247" s="590"/>
      <c r="H1247" s="1416"/>
      <c r="I1247" s="589"/>
      <c r="J1247" s="590"/>
      <c r="K1247" s="1416"/>
      <c r="L1247" s="335">
        <f t="shared" si="295"/>
        <v>0</v>
      </c>
      <c r="M1247" s="12">
        <f t="shared" si="287"/>
      </c>
      <c r="N1247" s="13"/>
    </row>
    <row r="1248" spans="2:14" ht="15.75">
      <c r="B1248" s="292"/>
      <c r="C1248" s="318">
        <v>2990</v>
      </c>
      <c r="D1248" s="356" t="s">
        <v>1957</v>
      </c>
      <c r="E1248" s="320">
        <f t="shared" si="294"/>
        <v>0</v>
      </c>
      <c r="F1248" s="450"/>
      <c r="G1248" s="451"/>
      <c r="H1248" s="1417"/>
      <c r="I1248" s="450"/>
      <c r="J1248" s="451"/>
      <c r="K1248" s="1417"/>
      <c r="L1248" s="320">
        <f t="shared" si="295"/>
        <v>0</v>
      </c>
      <c r="M1248" s="12">
        <f t="shared" si="287"/>
      </c>
      <c r="N1248" s="13"/>
    </row>
    <row r="1249" spans="2:14" ht="15.75">
      <c r="B1249" s="292"/>
      <c r="C1249" s="318">
        <v>2991</v>
      </c>
      <c r="D1249" s="356" t="s">
        <v>224</v>
      </c>
      <c r="E1249" s="320">
        <f t="shared" si="294"/>
        <v>0</v>
      </c>
      <c r="F1249" s="450"/>
      <c r="G1249" s="451"/>
      <c r="H1249" s="1417"/>
      <c r="I1249" s="450"/>
      <c r="J1249" s="451"/>
      <c r="K1249" s="1417"/>
      <c r="L1249" s="320">
        <f t="shared" si="295"/>
        <v>0</v>
      </c>
      <c r="M1249" s="12">
        <f t="shared" si="287"/>
      </c>
      <c r="N1249" s="13"/>
    </row>
    <row r="1250" spans="2:14" ht="15.75">
      <c r="B1250" s="292"/>
      <c r="C1250" s="285">
        <v>2992</v>
      </c>
      <c r="D1250" s="357" t="s">
        <v>225</v>
      </c>
      <c r="E1250" s="287">
        <f t="shared" si="294"/>
        <v>0</v>
      </c>
      <c r="F1250" s="173"/>
      <c r="G1250" s="174"/>
      <c r="H1250" s="1410"/>
      <c r="I1250" s="173"/>
      <c r="J1250" s="174"/>
      <c r="K1250" s="1410"/>
      <c r="L1250" s="287">
        <f t="shared" si="295"/>
        <v>0</v>
      </c>
      <c r="M1250" s="12">
        <f t="shared" si="287"/>
      </c>
      <c r="N1250" s="13"/>
    </row>
    <row r="1251" spans="2:14" ht="15.75">
      <c r="B1251" s="272">
        <v>3300</v>
      </c>
      <c r="C1251" s="358" t="s">
        <v>1988</v>
      </c>
      <c r="D1251" s="1468"/>
      <c r="E1251" s="310">
        <f aca="true" t="shared" si="296" ref="E1251:L1251">SUM(E1252:E1256)</f>
        <v>0</v>
      </c>
      <c r="F1251" s="274">
        <f t="shared" si="296"/>
        <v>0</v>
      </c>
      <c r="G1251" s="275">
        <f t="shared" si="296"/>
        <v>0</v>
      </c>
      <c r="H1251" s="276">
        <f t="shared" si="296"/>
        <v>0</v>
      </c>
      <c r="I1251" s="274">
        <f t="shared" si="296"/>
        <v>0</v>
      </c>
      <c r="J1251" s="275">
        <f t="shared" si="296"/>
        <v>0</v>
      </c>
      <c r="K1251" s="276">
        <f t="shared" si="296"/>
        <v>0</v>
      </c>
      <c r="L1251" s="310">
        <f t="shared" si="296"/>
        <v>0</v>
      </c>
      <c r="M1251" s="12">
        <f t="shared" si="287"/>
      </c>
      <c r="N1251" s="13"/>
    </row>
    <row r="1252" spans="2:14" ht="15.75">
      <c r="B1252" s="291"/>
      <c r="C1252" s="279">
        <v>3301</v>
      </c>
      <c r="D1252" s="359" t="s">
        <v>226</v>
      </c>
      <c r="E1252" s="281">
        <f aca="true" t="shared" si="297" ref="E1252:E1259">F1252+G1252+H1252</f>
        <v>0</v>
      </c>
      <c r="F1252" s="482">
        <v>0</v>
      </c>
      <c r="G1252" s="483">
        <v>0</v>
      </c>
      <c r="H1252" s="154">
        <v>0</v>
      </c>
      <c r="I1252" s="482">
        <v>0</v>
      </c>
      <c r="J1252" s="483">
        <v>0</v>
      </c>
      <c r="K1252" s="154">
        <v>0</v>
      </c>
      <c r="L1252" s="281">
        <f aca="true" t="shared" si="298" ref="L1252:L1259">I1252+J1252+K1252</f>
        <v>0</v>
      </c>
      <c r="M1252" s="12">
        <f t="shared" si="287"/>
      </c>
      <c r="N1252" s="13"/>
    </row>
    <row r="1253" spans="2:14" ht="15.75">
      <c r="B1253" s="291"/>
      <c r="C1253" s="293">
        <v>3302</v>
      </c>
      <c r="D1253" s="360" t="s">
        <v>702</v>
      </c>
      <c r="E1253" s="295">
        <f t="shared" si="297"/>
        <v>0</v>
      </c>
      <c r="F1253" s="484">
        <v>0</v>
      </c>
      <c r="G1253" s="485">
        <v>0</v>
      </c>
      <c r="H1253" s="160">
        <v>0</v>
      </c>
      <c r="I1253" s="484">
        <v>0</v>
      </c>
      <c r="J1253" s="485">
        <v>0</v>
      </c>
      <c r="K1253" s="160">
        <v>0</v>
      </c>
      <c r="L1253" s="295">
        <f t="shared" si="298"/>
        <v>0</v>
      </c>
      <c r="M1253" s="12">
        <f aca="true" t="shared" si="299" ref="M1253:M1284">(IF($E1253&lt;&gt;0,$M$2,IF($L1253&lt;&gt;0,$M$2,"")))</f>
      </c>
      <c r="N1253" s="13"/>
    </row>
    <row r="1254" spans="2:14" ht="15.75">
      <c r="B1254" s="291"/>
      <c r="C1254" s="293">
        <v>3304</v>
      </c>
      <c r="D1254" s="360" t="s">
        <v>227</v>
      </c>
      <c r="E1254" s="295">
        <f t="shared" si="297"/>
        <v>0</v>
      </c>
      <c r="F1254" s="484">
        <v>0</v>
      </c>
      <c r="G1254" s="485">
        <v>0</v>
      </c>
      <c r="H1254" s="160">
        <v>0</v>
      </c>
      <c r="I1254" s="484">
        <v>0</v>
      </c>
      <c r="J1254" s="485">
        <v>0</v>
      </c>
      <c r="K1254" s="160">
        <v>0</v>
      </c>
      <c r="L1254" s="295">
        <f t="shared" si="298"/>
        <v>0</v>
      </c>
      <c r="M1254" s="12">
        <f t="shared" si="299"/>
      </c>
      <c r="N1254" s="13"/>
    </row>
    <row r="1255" spans="2:14" ht="31.5">
      <c r="B1255" s="291"/>
      <c r="C1255" s="285">
        <v>3306</v>
      </c>
      <c r="D1255" s="361" t="s">
        <v>1643</v>
      </c>
      <c r="E1255" s="295">
        <f t="shared" si="297"/>
        <v>0</v>
      </c>
      <c r="F1255" s="484">
        <v>0</v>
      </c>
      <c r="G1255" s="485">
        <v>0</v>
      </c>
      <c r="H1255" s="160">
        <v>0</v>
      </c>
      <c r="I1255" s="484">
        <v>0</v>
      </c>
      <c r="J1255" s="485">
        <v>0</v>
      </c>
      <c r="K1255" s="160">
        <v>0</v>
      </c>
      <c r="L1255" s="295">
        <f t="shared" si="298"/>
        <v>0</v>
      </c>
      <c r="M1255" s="12">
        <f t="shared" si="299"/>
      </c>
      <c r="N1255" s="13"/>
    </row>
    <row r="1256" spans="2:14" ht="15.75">
      <c r="B1256" s="291"/>
      <c r="C1256" s="285">
        <v>3307</v>
      </c>
      <c r="D1256" s="361" t="s">
        <v>2040</v>
      </c>
      <c r="E1256" s="287">
        <f t="shared" si="297"/>
        <v>0</v>
      </c>
      <c r="F1256" s="486">
        <v>0</v>
      </c>
      <c r="G1256" s="487">
        <v>0</v>
      </c>
      <c r="H1256" s="175">
        <v>0</v>
      </c>
      <c r="I1256" s="486">
        <v>0</v>
      </c>
      <c r="J1256" s="487">
        <v>0</v>
      </c>
      <c r="K1256" s="175">
        <v>0</v>
      </c>
      <c r="L1256" s="287">
        <f t="shared" si="298"/>
        <v>0</v>
      </c>
      <c r="M1256" s="12">
        <f t="shared" si="299"/>
      </c>
      <c r="N1256" s="13"/>
    </row>
    <row r="1257" spans="2:14" ht="15.75">
      <c r="B1257" s="272">
        <v>3900</v>
      </c>
      <c r="C1257" s="1738" t="s">
        <v>228</v>
      </c>
      <c r="D1257" s="1739"/>
      <c r="E1257" s="310">
        <f t="shared" si="297"/>
        <v>0</v>
      </c>
      <c r="F1257" s="1458">
        <v>0</v>
      </c>
      <c r="G1257" s="1459">
        <v>0</v>
      </c>
      <c r="H1257" s="1460">
        <v>0</v>
      </c>
      <c r="I1257" s="1458">
        <v>0</v>
      </c>
      <c r="J1257" s="1459">
        <v>0</v>
      </c>
      <c r="K1257" s="1460">
        <v>0</v>
      </c>
      <c r="L1257" s="310">
        <f t="shared" si="298"/>
        <v>0</v>
      </c>
      <c r="M1257" s="12">
        <f t="shared" si="299"/>
      </c>
      <c r="N1257" s="13"/>
    </row>
    <row r="1258" spans="2:14" ht="15.75">
      <c r="B1258" s="272">
        <v>4000</v>
      </c>
      <c r="C1258" s="1738" t="s">
        <v>229</v>
      </c>
      <c r="D1258" s="1739"/>
      <c r="E1258" s="310">
        <f t="shared" si="297"/>
        <v>0</v>
      </c>
      <c r="F1258" s="1411"/>
      <c r="G1258" s="1412"/>
      <c r="H1258" s="1413"/>
      <c r="I1258" s="1411"/>
      <c r="J1258" s="1412"/>
      <c r="K1258" s="1413"/>
      <c r="L1258" s="310">
        <f t="shared" si="298"/>
        <v>0</v>
      </c>
      <c r="M1258" s="12">
        <f t="shared" si="299"/>
      </c>
      <c r="N1258" s="13"/>
    </row>
    <row r="1259" spans="2:14" ht="15.75">
      <c r="B1259" s="272">
        <v>4100</v>
      </c>
      <c r="C1259" s="1738" t="s">
        <v>230</v>
      </c>
      <c r="D1259" s="1739"/>
      <c r="E1259" s="310">
        <f t="shared" si="297"/>
        <v>0</v>
      </c>
      <c r="F1259" s="1459">
        <v>0</v>
      </c>
      <c r="G1259" s="1459">
        <v>0</v>
      </c>
      <c r="H1259" s="1460">
        <v>0</v>
      </c>
      <c r="I1259" s="1647">
        <v>0</v>
      </c>
      <c r="J1259" s="1459">
        <v>0</v>
      </c>
      <c r="K1259" s="1459">
        <v>0</v>
      </c>
      <c r="L1259" s="310">
        <f t="shared" si="298"/>
        <v>0</v>
      </c>
      <c r="M1259" s="12">
        <f t="shared" si="299"/>
      </c>
      <c r="N1259" s="13"/>
    </row>
    <row r="1260" spans="2:14" ht="15.75">
      <c r="B1260" s="272">
        <v>4200</v>
      </c>
      <c r="C1260" s="1738" t="s">
        <v>231</v>
      </c>
      <c r="D1260" s="1739"/>
      <c r="E1260" s="310">
        <f aca="true" t="shared" si="300" ref="E1260:L1260">SUM(E1261:E1266)</f>
        <v>0</v>
      </c>
      <c r="F1260" s="274">
        <f t="shared" si="300"/>
        <v>0</v>
      </c>
      <c r="G1260" s="275">
        <f t="shared" si="300"/>
        <v>0</v>
      </c>
      <c r="H1260" s="276">
        <f t="shared" si="300"/>
        <v>0</v>
      </c>
      <c r="I1260" s="274">
        <f t="shared" si="300"/>
        <v>0</v>
      </c>
      <c r="J1260" s="275">
        <f t="shared" si="300"/>
        <v>0</v>
      </c>
      <c r="K1260" s="276">
        <f t="shared" si="300"/>
        <v>0</v>
      </c>
      <c r="L1260" s="310">
        <f t="shared" si="300"/>
        <v>0</v>
      </c>
      <c r="M1260" s="12">
        <f t="shared" si="299"/>
      </c>
      <c r="N1260" s="13"/>
    </row>
    <row r="1261" spans="2:14" ht="15.75">
      <c r="B1261" s="362"/>
      <c r="C1261" s="279">
        <v>4201</v>
      </c>
      <c r="D1261" s="280" t="s">
        <v>232</v>
      </c>
      <c r="E1261" s="281">
        <f aca="true" t="shared" si="301" ref="E1261:E1266">F1261+G1261+H1261</f>
        <v>0</v>
      </c>
      <c r="F1261" s="152"/>
      <c r="G1261" s="153"/>
      <c r="H1261" s="1407"/>
      <c r="I1261" s="152"/>
      <c r="J1261" s="153"/>
      <c r="K1261" s="1407"/>
      <c r="L1261" s="281">
        <f aca="true" t="shared" si="302" ref="L1261:L1266">I1261+J1261+K1261</f>
        <v>0</v>
      </c>
      <c r="M1261" s="12">
        <f t="shared" si="299"/>
      </c>
      <c r="N1261" s="13"/>
    </row>
    <row r="1262" spans="2:14" ht="15.75">
      <c r="B1262" s="362"/>
      <c r="C1262" s="293">
        <v>4202</v>
      </c>
      <c r="D1262" s="363" t="s">
        <v>233</v>
      </c>
      <c r="E1262" s="295">
        <f t="shared" si="301"/>
        <v>0</v>
      </c>
      <c r="F1262" s="158"/>
      <c r="G1262" s="159"/>
      <c r="H1262" s="1409"/>
      <c r="I1262" s="158"/>
      <c r="J1262" s="159"/>
      <c r="K1262" s="1409"/>
      <c r="L1262" s="295">
        <f t="shared" si="302"/>
        <v>0</v>
      </c>
      <c r="M1262" s="12">
        <f t="shared" si="299"/>
      </c>
      <c r="N1262" s="13"/>
    </row>
    <row r="1263" spans="2:14" ht="15.75">
      <c r="B1263" s="362"/>
      <c r="C1263" s="293">
        <v>4214</v>
      </c>
      <c r="D1263" s="363" t="s">
        <v>234</v>
      </c>
      <c r="E1263" s="295">
        <f t="shared" si="301"/>
        <v>0</v>
      </c>
      <c r="F1263" s="158"/>
      <c r="G1263" s="159"/>
      <c r="H1263" s="1409"/>
      <c r="I1263" s="158"/>
      <c r="J1263" s="159"/>
      <c r="K1263" s="1409"/>
      <c r="L1263" s="295">
        <f t="shared" si="302"/>
        <v>0</v>
      </c>
      <c r="M1263" s="12">
        <f t="shared" si="299"/>
      </c>
      <c r="N1263" s="13"/>
    </row>
    <row r="1264" spans="2:14" ht="15.75">
      <c r="B1264" s="362"/>
      <c r="C1264" s="293">
        <v>4217</v>
      </c>
      <c r="D1264" s="363" t="s">
        <v>235</v>
      </c>
      <c r="E1264" s="295">
        <f t="shared" si="301"/>
        <v>0</v>
      </c>
      <c r="F1264" s="158"/>
      <c r="G1264" s="159"/>
      <c r="H1264" s="1409"/>
      <c r="I1264" s="158"/>
      <c r="J1264" s="159"/>
      <c r="K1264" s="1409"/>
      <c r="L1264" s="295">
        <f t="shared" si="302"/>
        <v>0</v>
      </c>
      <c r="M1264" s="12">
        <f t="shared" si="299"/>
      </c>
      <c r="N1264" s="13"/>
    </row>
    <row r="1265" spans="2:14" ht="15.75">
      <c r="B1265" s="362"/>
      <c r="C1265" s="293">
        <v>4218</v>
      </c>
      <c r="D1265" s="294" t="s">
        <v>236</v>
      </c>
      <c r="E1265" s="295">
        <f t="shared" si="301"/>
        <v>0</v>
      </c>
      <c r="F1265" s="158"/>
      <c r="G1265" s="159"/>
      <c r="H1265" s="1409"/>
      <c r="I1265" s="158"/>
      <c r="J1265" s="159"/>
      <c r="K1265" s="1409"/>
      <c r="L1265" s="295">
        <f t="shared" si="302"/>
        <v>0</v>
      </c>
      <c r="M1265" s="12">
        <f t="shared" si="299"/>
      </c>
      <c r="N1265" s="13"/>
    </row>
    <row r="1266" spans="2:14" ht="15.75">
      <c r="B1266" s="362"/>
      <c r="C1266" s="285">
        <v>4219</v>
      </c>
      <c r="D1266" s="343" t="s">
        <v>237</v>
      </c>
      <c r="E1266" s="287">
        <f t="shared" si="301"/>
        <v>0</v>
      </c>
      <c r="F1266" s="173"/>
      <c r="G1266" s="174"/>
      <c r="H1266" s="1410"/>
      <c r="I1266" s="173"/>
      <c r="J1266" s="174"/>
      <c r="K1266" s="1410"/>
      <c r="L1266" s="287">
        <f t="shared" si="302"/>
        <v>0</v>
      </c>
      <c r="M1266" s="12">
        <f t="shared" si="299"/>
      </c>
      <c r="N1266" s="13"/>
    </row>
    <row r="1267" spans="2:14" ht="15.75">
      <c r="B1267" s="272">
        <v>4300</v>
      </c>
      <c r="C1267" s="1738" t="s">
        <v>1647</v>
      </c>
      <c r="D1267" s="1739"/>
      <c r="E1267" s="310">
        <f aca="true" t="shared" si="303" ref="E1267:L1267">SUM(E1268:E1270)</f>
        <v>0</v>
      </c>
      <c r="F1267" s="274">
        <f t="shared" si="303"/>
        <v>0</v>
      </c>
      <c r="G1267" s="275">
        <f t="shared" si="303"/>
        <v>0</v>
      </c>
      <c r="H1267" s="276">
        <f t="shared" si="303"/>
        <v>0</v>
      </c>
      <c r="I1267" s="274">
        <f t="shared" si="303"/>
        <v>0</v>
      </c>
      <c r="J1267" s="275">
        <f t="shared" si="303"/>
        <v>0</v>
      </c>
      <c r="K1267" s="276">
        <f t="shared" si="303"/>
        <v>0</v>
      </c>
      <c r="L1267" s="310">
        <f t="shared" si="303"/>
        <v>0</v>
      </c>
      <c r="M1267" s="12">
        <f t="shared" si="299"/>
      </c>
      <c r="N1267" s="13"/>
    </row>
    <row r="1268" spans="2:14" ht="15.75">
      <c r="B1268" s="362"/>
      <c r="C1268" s="279">
        <v>4301</v>
      </c>
      <c r="D1268" s="311" t="s">
        <v>238</v>
      </c>
      <c r="E1268" s="281">
        <f aca="true" t="shared" si="304" ref="E1268:E1273">F1268+G1268+H1268</f>
        <v>0</v>
      </c>
      <c r="F1268" s="152"/>
      <c r="G1268" s="153"/>
      <c r="H1268" s="1407"/>
      <c r="I1268" s="152"/>
      <c r="J1268" s="153"/>
      <c r="K1268" s="1407"/>
      <c r="L1268" s="281">
        <f aca="true" t="shared" si="305" ref="L1268:L1273">I1268+J1268+K1268</f>
        <v>0</v>
      </c>
      <c r="M1268" s="12">
        <f t="shared" si="299"/>
      </c>
      <c r="N1268" s="13"/>
    </row>
    <row r="1269" spans="2:14" ht="15.75">
      <c r="B1269" s="362"/>
      <c r="C1269" s="293">
        <v>4302</v>
      </c>
      <c r="D1269" s="363" t="s">
        <v>239</v>
      </c>
      <c r="E1269" s="295">
        <f t="shared" si="304"/>
        <v>0</v>
      </c>
      <c r="F1269" s="158"/>
      <c r="G1269" s="159"/>
      <c r="H1269" s="1409"/>
      <c r="I1269" s="158"/>
      <c r="J1269" s="159"/>
      <c r="K1269" s="1409"/>
      <c r="L1269" s="295">
        <f t="shared" si="305"/>
        <v>0</v>
      </c>
      <c r="M1269" s="12">
        <f t="shared" si="299"/>
      </c>
      <c r="N1269" s="13"/>
    </row>
    <row r="1270" spans="2:14" ht="15.75">
      <c r="B1270" s="362"/>
      <c r="C1270" s="285">
        <v>4309</v>
      </c>
      <c r="D1270" s="301" t="s">
        <v>240</v>
      </c>
      <c r="E1270" s="287">
        <f t="shared" si="304"/>
        <v>0</v>
      </c>
      <c r="F1270" s="173"/>
      <c r="G1270" s="174"/>
      <c r="H1270" s="1410"/>
      <c r="I1270" s="173"/>
      <c r="J1270" s="174"/>
      <c r="K1270" s="1410"/>
      <c r="L1270" s="287">
        <f t="shared" si="305"/>
        <v>0</v>
      </c>
      <c r="M1270" s="12">
        <f t="shared" si="299"/>
      </c>
      <c r="N1270" s="13"/>
    </row>
    <row r="1271" spans="2:14" ht="15.75">
      <c r="B1271" s="272">
        <v>4400</v>
      </c>
      <c r="C1271" s="1738" t="s">
        <v>1644</v>
      </c>
      <c r="D1271" s="1739"/>
      <c r="E1271" s="310">
        <f t="shared" si="304"/>
        <v>0</v>
      </c>
      <c r="F1271" s="1411"/>
      <c r="G1271" s="1412"/>
      <c r="H1271" s="1413"/>
      <c r="I1271" s="1411"/>
      <c r="J1271" s="1412"/>
      <c r="K1271" s="1413"/>
      <c r="L1271" s="310">
        <f t="shared" si="305"/>
        <v>0</v>
      </c>
      <c r="M1271" s="12">
        <f t="shared" si="299"/>
      </c>
      <c r="N1271" s="13"/>
    </row>
    <row r="1272" spans="2:14" ht="15.75">
      <c r="B1272" s="272">
        <v>4500</v>
      </c>
      <c r="C1272" s="1738" t="s">
        <v>1645</v>
      </c>
      <c r="D1272" s="1739"/>
      <c r="E1272" s="310">
        <f t="shared" si="304"/>
        <v>0</v>
      </c>
      <c r="F1272" s="1411"/>
      <c r="G1272" s="1412"/>
      <c r="H1272" s="1413"/>
      <c r="I1272" s="1411"/>
      <c r="J1272" s="1412"/>
      <c r="K1272" s="1413"/>
      <c r="L1272" s="310">
        <f t="shared" si="305"/>
        <v>0</v>
      </c>
      <c r="M1272" s="12">
        <f t="shared" si="299"/>
      </c>
      <c r="N1272" s="13"/>
    </row>
    <row r="1273" spans="2:14" ht="15.75">
      <c r="B1273" s="272">
        <v>4600</v>
      </c>
      <c r="C1273" s="1746" t="s">
        <v>241</v>
      </c>
      <c r="D1273" s="1747"/>
      <c r="E1273" s="310">
        <f t="shared" si="304"/>
        <v>0</v>
      </c>
      <c r="F1273" s="1411"/>
      <c r="G1273" s="1412"/>
      <c r="H1273" s="1413"/>
      <c r="I1273" s="1411"/>
      <c r="J1273" s="1412"/>
      <c r="K1273" s="1413"/>
      <c r="L1273" s="310">
        <f t="shared" si="305"/>
        <v>0</v>
      </c>
      <c r="M1273" s="12">
        <f t="shared" si="299"/>
      </c>
      <c r="N1273" s="13"/>
    </row>
    <row r="1274" spans="2:14" ht="15.75">
      <c r="B1274" s="272">
        <v>4900</v>
      </c>
      <c r="C1274" s="1738" t="s">
        <v>267</v>
      </c>
      <c r="D1274" s="1739"/>
      <c r="E1274" s="310">
        <f aca="true" t="shared" si="306" ref="E1274:L1274">+E1275+E1276</f>
        <v>0</v>
      </c>
      <c r="F1274" s="274">
        <f t="shared" si="306"/>
        <v>0</v>
      </c>
      <c r="G1274" s="275">
        <f t="shared" si="306"/>
        <v>0</v>
      </c>
      <c r="H1274" s="276">
        <f t="shared" si="306"/>
        <v>0</v>
      </c>
      <c r="I1274" s="274">
        <f t="shared" si="306"/>
        <v>0</v>
      </c>
      <c r="J1274" s="275">
        <f t="shared" si="306"/>
        <v>0</v>
      </c>
      <c r="K1274" s="276">
        <f t="shared" si="306"/>
        <v>0</v>
      </c>
      <c r="L1274" s="310">
        <f t="shared" si="306"/>
        <v>0</v>
      </c>
      <c r="M1274" s="12">
        <f t="shared" si="299"/>
      </c>
      <c r="N1274" s="13"/>
    </row>
    <row r="1275" spans="2:14" ht="15.75">
      <c r="B1275" s="362"/>
      <c r="C1275" s="279">
        <v>4901</v>
      </c>
      <c r="D1275" s="364" t="s">
        <v>268</v>
      </c>
      <c r="E1275" s="281">
        <f>F1275+G1275+H1275</f>
        <v>0</v>
      </c>
      <c r="F1275" s="152"/>
      <c r="G1275" s="153"/>
      <c r="H1275" s="1407"/>
      <c r="I1275" s="152"/>
      <c r="J1275" s="153"/>
      <c r="K1275" s="1407"/>
      <c r="L1275" s="281">
        <f>I1275+J1275+K1275</f>
        <v>0</v>
      </c>
      <c r="M1275" s="12">
        <f t="shared" si="299"/>
      </c>
      <c r="N1275" s="13"/>
    </row>
    <row r="1276" spans="2:14" ht="15.75">
      <c r="B1276" s="362"/>
      <c r="C1276" s="285">
        <v>4902</v>
      </c>
      <c r="D1276" s="301" t="s">
        <v>269</v>
      </c>
      <c r="E1276" s="287">
        <f>F1276+G1276+H1276</f>
        <v>0</v>
      </c>
      <c r="F1276" s="173"/>
      <c r="G1276" s="174"/>
      <c r="H1276" s="1410"/>
      <c r="I1276" s="173"/>
      <c r="J1276" s="174"/>
      <c r="K1276" s="1410"/>
      <c r="L1276" s="287">
        <f>I1276+J1276+K1276</f>
        <v>0</v>
      </c>
      <c r="M1276" s="12">
        <f t="shared" si="299"/>
      </c>
      <c r="N1276" s="13"/>
    </row>
    <row r="1277" spans="2:14" ht="15.75">
      <c r="B1277" s="365">
        <v>5100</v>
      </c>
      <c r="C1277" s="1742" t="s">
        <v>242</v>
      </c>
      <c r="D1277" s="1743"/>
      <c r="E1277" s="310">
        <f>F1277+G1277+H1277</f>
        <v>0</v>
      </c>
      <c r="F1277" s="1411"/>
      <c r="G1277" s="1412"/>
      <c r="H1277" s="1413"/>
      <c r="I1277" s="1411"/>
      <c r="J1277" s="1412"/>
      <c r="K1277" s="1413"/>
      <c r="L1277" s="310">
        <f>I1277+J1277+K1277</f>
        <v>0</v>
      </c>
      <c r="M1277" s="12">
        <f t="shared" si="299"/>
      </c>
      <c r="N1277" s="13"/>
    </row>
    <row r="1278" spans="2:14" ht="15.75">
      <c r="B1278" s="365">
        <v>5200</v>
      </c>
      <c r="C1278" s="1742" t="s">
        <v>243</v>
      </c>
      <c r="D1278" s="1743"/>
      <c r="E1278" s="310">
        <f aca="true" t="shared" si="307" ref="E1278:L1278">SUM(E1279:E1285)</f>
        <v>0</v>
      </c>
      <c r="F1278" s="274">
        <f t="shared" si="307"/>
        <v>0</v>
      </c>
      <c r="G1278" s="275">
        <f t="shared" si="307"/>
        <v>0</v>
      </c>
      <c r="H1278" s="276">
        <f t="shared" si="307"/>
        <v>0</v>
      </c>
      <c r="I1278" s="274">
        <f t="shared" si="307"/>
        <v>0</v>
      </c>
      <c r="J1278" s="275">
        <f t="shared" si="307"/>
        <v>0</v>
      </c>
      <c r="K1278" s="276">
        <f t="shared" si="307"/>
        <v>0</v>
      </c>
      <c r="L1278" s="310">
        <f t="shared" si="307"/>
        <v>0</v>
      </c>
      <c r="M1278" s="12">
        <f t="shared" si="299"/>
      </c>
      <c r="N1278" s="13"/>
    </row>
    <row r="1279" spans="2:14" ht="15.75">
      <c r="B1279" s="366"/>
      <c r="C1279" s="367">
        <v>5201</v>
      </c>
      <c r="D1279" s="368" t="s">
        <v>244</v>
      </c>
      <c r="E1279" s="281">
        <f aca="true" t="shared" si="308" ref="E1279:E1285">F1279+G1279+H1279</f>
        <v>0</v>
      </c>
      <c r="F1279" s="152"/>
      <c r="G1279" s="153"/>
      <c r="H1279" s="1407"/>
      <c r="I1279" s="152"/>
      <c r="J1279" s="153"/>
      <c r="K1279" s="1407"/>
      <c r="L1279" s="281">
        <f aca="true" t="shared" si="309" ref="L1279:L1285">I1279+J1279+K1279</f>
        <v>0</v>
      </c>
      <c r="M1279" s="12">
        <f t="shared" si="299"/>
      </c>
      <c r="N1279" s="13"/>
    </row>
    <row r="1280" spans="2:14" ht="15.75">
      <c r="B1280" s="366"/>
      <c r="C1280" s="369">
        <v>5202</v>
      </c>
      <c r="D1280" s="370" t="s">
        <v>245</v>
      </c>
      <c r="E1280" s="295">
        <f t="shared" si="308"/>
        <v>0</v>
      </c>
      <c r="F1280" s="158"/>
      <c r="G1280" s="159"/>
      <c r="H1280" s="1409"/>
      <c r="I1280" s="158"/>
      <c r="J1280" s="159"/>
      <c r="K1280" s="1409"/>
      <c r="L1280" s="295">
        <f t="shared" si="309"/>
        <v>0</v>
      </c>
      <c r="M1280" s="12">
        <f t="shared" si="299"/>
      </c>
      <c r="N1280" s="13"/>
    </row>
    <row r="1281" spans="2:14" ht="15.75">
      <c r="B1281" s="366"/>
      <c r="C1281" s="369">
        <v>5203</v>
      </c>
      <c r="D1281" s="370" t="s">
        <v>609</v>
      </c>
      <c r="E1281" s="295">
        <f t="shared" si="308"/>
        <v>0</v>
      </c>
      <c r="F1281" s="158"/>
      <c r="G1281" s="159"/>
      <c r="H1281" s="1409"/>
      <c r="I1281" s="158"/>
      <c r="J1281" s="159"/>
      <c r="K1281" s="1409"/>
      <c r="L1281" s="295">
        <f t="shared" si="309"/>
        <v>0</v>
      </c>
      <c r="M1281" s="12">
        <f t="shared" si="299"/>
      </c>
      <c r="N1281" s="13"/>
    </row>
    <row r="1282" spans="2:14" ht="15.75">
      <c r="B1282" s="366"/>
      <c r="C1282" s="369">
        <v>5204</v>
      </c>
      <c r="D1282" s="370" t="s">
        <v>610</v>
      </c>
      <c r="E1282" s="295">
        <f t="shared" si="308"/>
        <v>0</v>
      </c>
      <c r="F1282" s="158"/>
      <c r="G1282" s="159"/>
      <c r="H1282" s="1409"/>
      <c r="I1282" s="158"/>
      <c r="J1282" s="159"/>
      <c r="K1282" s="1409"/>
      <c r="L1282" s="295">
        <f t="shared" si="309"/>
        <v>0</v>
      </c>
      <c r="M1282" s="12">
        <f t="shared" si="299"/>
      </c>
      <c r="N1282" s="13"/>
    </row>
    <row r="1283" spans="2:14" ht="15.75">
      <c r="B1283" s="366"/>
      <c r="C1283" s="369">
        <v>5205</v>
      </c>
      <c r="D1283" s="370" t="s">
        <v>611</v>
      </c>
      <c r="E1283" s="295">
        <f t="shared" si="308"/>
        <v>0</v>
      </c>
      <c r="F1283" s="158"/>
      <c r="G1283" s="159"/>
      <c r="H1283" s="1409"/>
      <c r="I1283" s="158"/>
      <c r="J1283" s="159"/>
      <c r="K1283" s="1409"/>
      <c r="L1283" s="295">
        <f t="shared" si="309"/>
        <v>0</v>
      </c>
      <c r="M1283" s="12">
        <f t="shared" si="299"/>
      </c>
      <c r="N1283" s="13"/>
    </row>
    <row r="1284" spans="2:14" ht="15.75">
      <c r="B1284" s="366"/>
      <c r="C1284" s="369">
        <v>5206</v>
      </c>
      <c r="D1284" s="370" t="s">
        <v>612</v>
      </c>
      <c r="E1284" s="295">
        <f t="shared" si="308"/>
        <v>0</v>
      </c>
      <c r="F1284" s="158"/>
      <c r="G1284" s="159"/>
      <c r="H1284" s="1409"/>
      <c r="I1284" s="158"/>
      <c r="J1284" s="159"/>
      <c r="K1284" s="1409"/>
      <c r="L1284" s="295">
        <f t="shared" si="309"/>
        <v>0</v>
      </c>
      <c r="M1284" s="12">
        <f t="shared" si="299"/>
      </c>
      <c r="N1284" s="13"/>
    </row>
    <row r="1285" spans="2:14" ht="15.75">
      <c r="B1285" s="366"/>
      <c r="C1285" s="371">
        <v>5219</v>
      </c>
      <c r="D1285" s="372" t="s">
        <v>613</v>
      </c>
      <c r="E1285" s="287">
        <f t="shared" si="308"/>
        <v>0</v>
      </c>
      <c r="F1285" s="173"/>
      <c r="G1285" s="174"/>
      <c r="H1285" s="1410"/>
      <c r="I1285" s="173"/>
      <c r="J1285" s="174"/>
      <c r="K1285" s="1410"/>
      <c r="L1285" s="287">
        <f t="shared" si="309"/>
        <v>0</v>
      </c>
      <c r="M1285" s="12">
        <f aca="true" t="shared" si="310" ref="M1285:M1304">(IF($E1285&lt;&gt;0,$M$2,IF($L1285&lt;&gt;0,$M$2,"")))</f>
      </c>
      <c r="N1285" s="13"/>
    </row>
    <row r="1286" spans="2:14" ht="15.75">
      <c r="B1286" s="365">
        <v>5300</v>
      </c>
      <c r="C1286" s="1742" t="s">
        <v>614</v>
      </c>
      <c r="D1286" s="1743"/>
      <c r="E1286" s="310">
        <f aca="true" t="shared" si="311" ref="E1286:L1286">SUM(E1287:E1288)</f>
        <v>0</v>
      </c>
      <c r="F1286" s="274">
        <f t="shared" si="311"/>
        <v>0</v>
      </c>
      <c r="G1286" s="275">
        <f t="shared" si="311"/>
        <v>0</v>
      </c>
      <c r="H1286" s="276">
        <f t="shared" si="311"/>
        <v>0</v>
      </c>
      <c r="I1286" s="274">
        <f t="shared" si="311"/>
        <v>0</v>
      </c>
      <c r="J1286" s="275">
        <f t="shared" si="311"/>
        <v>0</v>
      </c>
      <c r="K1286" s="276">
        <f t="shared" si="311"/>
        <v>0</v>
      </c>
      <c r="L1286" s="310">
        <f t="shared" si="311"/>
        <v>0</v>
      </c>
      <c r="M1286" s="12">
        <f t="shared" si="310"/>
      </c>
      <c r="N1286" s="13"/>
    </row>
    <row r="1287" spans="2:14" ht="15.75">
      <c r="B1287" s="366"/>
      <c r="C1287" s="367">
        <v>5301</v>
      </c>
      <c r="D1287" s="368" t="s">
        <v>301</v>
      </c>
      <c r="E1287" s="281">
        <f>F1287+G1287+H1287</f>
        <v>0</v>
      </c>
      <c r="F1287" s="152"/>
      <c r="G1287" s="153"/>
      <c r="H1287" s="1407"/>
      <c r="I1287" s="152"/>
      <c r="J1287" s="153"/>
      <c r="K1287" s="1407"/>
      <c r="L1287" s="281">
        <f>I1287+J1287+K1287</f>
        <v>0</v>
      </c>
      <c r="M1287" s="12">
        <f t="shared" si="310"/>
      </c>
      <c r="N1287" s="13"/>
    </row>
    <row r="1288" spans="2:14" ht="15.75">
      <c r="B1288" s="366"/>
      <c r="C1288" s="371">
        <v>5309</v>
      </c>
      <c r="D1288" s="372" t="s">
        <v>615</v>
      </c>
      <c r="E1288" s="287">
        <f>F1288+G1288+H1288</f>
        <v>0</v>
      </c>
      <c r="F1288" s="173"/>
      <c r="G1288" s="174"/>
      <c r="H1288" s="1410"/>
      <c r="I1288" s="173"/>
      <c r="J1288" s="174"/>
      <c r="K1288" s="1410"/>
      <c r="L1288" s="287">
        <f>I1288+J1288+K1288</f>
        <v>0</v>
      </c>
      <c r="M1288" s="12">
        <f t="shared" si="310"/>
      </c>
      <c r="N1288" s="13"/>
    </row>
    <row r="1289" spans="2:14" ht="15.75">
      <c r="B1289" s="365">
        <v>5400</v>
      </c>
      <c r="C1289" s="1742" t="s">
        <v>672</v>
      </c>
      <c r="D1289" s="1743"/>
      <c r="E1289" s="310">
        <f>F1289+G1289+H1289</f>
        <v>0</v>
      </c>
      <c r="F1289" s="1411"/>
      <c r="G1289" s="1412"/>
      <c r="H1289" s="1413"/>
      <c r="I1289" s="1411"/>
      <c r="J1289" s="1412"/>
      <c r="K1289" s="1413"/>
      <c r="L1289" s="310">
        <f>I1289+J1289+K1289</f>
        <v>0</v>
      </c>
      <c r="M1289" s="12">
        <f t="shared" si="310"/>
      </c>
      <c r="N1289" s="13"/>
    </row>
    <row r="1290" spans="2:14" ht="15.75">
      <c r="B1290" s="272">
        <v>5500</v>
      </c>
      <c r="C1290" s="1738" t="s">
        <v>673</v>
      </c>
      <c r="D1290" s="1739"/>
      <c r="E1290" s="310">
        <f aca="true" t="shared" si="312" ref="E1290:L1290">SUM(E1291:E1294)</f>
        <v>0</v>
      </c>
      <c r="F1290" s="274">
        <f t="shared" si="312"/>
        <v>0</v>
      </c>
      <c r="G1290" s="275">
        <f t="shared" si="312"/>
        <v>0</v>
      </c>
      <c r="H1290" s="276">
        <f t="shared" si="312"/>
        <v>0</v>
      </c>
      <c r="I1290" s="274">
        <f t="shared" si="312"/>
        <v>0</v>
      </c>
      <c r="J1290" s="275">
        <f t="shared" si="312"/>
        <v>0</v>
      </c>
      <c r="K1290" s="276">
        <f t="shared" si="312"/>
        <v>0</v>
      </c>
      <c r="L1290" s="310">
        <f t="shared" si="312"/>
        <v>0</v>
      </c>
      <c r="M1290" s="12">
        <f t="shared" si="310"/>
      </c>
      <c r="N1290" s="13"/>
    </row>
    <row r="1291" spans="2:14" ht="15.75">
      <c r="B1291" s="362"/>
      <c r="C1291" s="279">
        <v>5501</v>
      </c>
      <c r="D1291" s="311" t="s">
        <v>674</v>
      </c>
      <c r="E1291" s="281">
        <f>F1291+G1291+H1291</f>
        <v>0</v>
      </c>
      <c r="F1291" s="152"/>
      <c r="G1291" s="153"/>
      <c r="H1291" s="1407"/>
      <c r="I1291" s="152"/>
      <c r="J1291" s="153"/>
      <c r="K1291" s="1407"/>
      <c r="L1291" s="281">
        <f>I1291+J1291+K1291</f>
        <v>0</v>
      </c>
      <c r="M1291" s="12">
        <f t="shared" si="310"/>
      </c>
      <c r="N1291" s="13"/>
    </row>
    <row r="1292" spans="2:14" ht="15.75">
      <c r="B1292" s="362"/>
      <c r="C1292" s="293">
        <v>5502</v>
      </c>
      <c r="D1292" s="294" t="s">
        <v>675</v>
      </c>
      <c r="E1292" s="295">
        <f>F1292+G1292+H1292</f>
        <v>0</v>
      </c>
      <c r="F1292" s="158"/>
      <c r="G1292" s="159"/>
      <c r="H1292" s="1409"/>
      <c r="I1292" s="158"/>
      <c r="J1292" s="159"/>
      <c r="K1292" s="1409"/>
      <c r="L1292" s="295">
        <f>I1292+J1292+K1292</f>
        <v>0</v>
      </c>
      <c r="M1292" s="12">
        <f t="shared" si="310"/>
      </c>
      <c r="N1292" s="13"/>
    </row>
    <row r="1293" spans="2:14" ht="15.75">
      <c r="B1293" s="362"/>
      <c r="C1293" s="293">
        <v>5503</v>
      </c>
      <c r="D1293" s="363" t="s">
        <v>676</v>
      </c>
      <c r="E1293" s="295">
        <f>F1293+G1293+H1293</f>
        <v>0</v>
      </c>
      <c r="F1293" s="158"/>
      <c r="G1293" s="159"/>
      <c r="H1293" s="1409"/>
      <c r="I1293" s="158"/>
      <c r="J1293" s="159"/>
      <c r="K1293" s="1409"/>
      <c r="L1293" s="295">
        <f>I1293+J1293+K1293</f>
        <v>0</v>
      </c>
      <c r="M1293" s="12">
        <f t="shared" si="310"/>
      </c>
      <c r="N1293" s="13"/>
    </row>
    <row r="1294" spans="2:14" ht="15.75">
      <c r="B1294" s="362"/>
      <c r="C1294" s="285">
        <v>5504</v>
      </c>
      <c r="D1294" s="339" t="s">
        <v>677</v>
      </c>
      <c r="E1294" s="287">
        <f>F1294+G1294+H1294</f>
        <v>0</v>
      </c>
      <c r="F1294" s="173"/>
      <c r="G1294" s="174"/>
      <c r="H1294" s="1410"/>
      <c r="I1294" s="173"/>
      <c r="J1294" s="174"/>
      <c r="K1294" s="1410"/>
      <c r="L1294" s="287">
        <f>I1294+J1294+K1294</f>
        <v>0</v>
      </c>
      <c r="M1294" s="12">
        <f t="shared" si="310"/>
      </c>
      <c r="N1294" s="13"/>
    </row>
    <row r="1295" spans="2:14" ht="15.75">
      <c r="B1295" s="365">
        <v>5700</v>
      </c>
      <c r="C1295" s="1744" t="s">
        <v>899</v>
      </c>
      <c r="D1295" s="1745"/>
      <c r="E1295" s="310">
        <f>SUM(E1296:E1298)</f>
        <v>0</v>
      </c>
      <c r="F1295" s="1458">
        <v>0</v>
      </c>
      <c r="G1295" s="1458">
        <v>0</v>
      </c>
      <c r="H1295" s="1458">
        <v>0</v>
      </c>
      <c r="I1295" s="1458">
        <v>0</v>
      </c>
      <c r="J1295" s="1458">
        <v>0</v>
      </c>
      <c r="K1295" s="1458">
        <v>0</v>
      </c>
      <c r="L1295" s="310">
        <f>SUM(L1296:L1298)</f>
        <v>0</v>
      </c>
      <c r="M1295" s="12">
        <f t="shared" si="310"/>
      </c>
      <c r="N1295" s="13"/>
    </row>
    <row r="1296" spans="2:14" ht="15.75">
      <c r="B1296" s="366"/>
      <c r="C1296" s="367">
        <v>5701</v>
      </c>
      <c r="D1296" s="368" t="s">
        <v>678</v>
      </c>
      <c r="E1296" s="281">
        <f>F1296+G1296+H1296</f>
        <v>0</v>
      </c>
      <c r="F1296" s="1459">
        <v>0</v>
      </c>
      <c r="G1296" s="1459">
        <v>0</v>
      </c>
      <c r="H1296" s="1460">
        <v>0</v>
      </c>
      <c r="I1296" s="1647">
        <v>0</v>
      </c>
      <c r="J1296" s="1459">
        <v>0</v>
      </c>
      <c r="K1296" s="1459">
        <v>0</v>
      </c>
      <c r="L1296" s="281">
        <f>I1296+J1296+K1296</f>
        <v>0</v>
      </c>
      <c r="M1296" s="12">
        <f t="shared" si="310"/>
      </c>
      <c r="N1296" s="13"/>
    </row>
    <row r="1297" spans="2:14" ht="15.75">
      <c r="B1297" s="366"/>
      <c r="C1297" s="373">
        <v>5702</v>
      </c>
      <c r="D1297" s="374" t="s">
        <v>679</v>
      </c>
      <c r="E1297" s="314">
        <f>F1297+G1297+H1297</f>
        <v>0</v>
      </c>
      <c r="F1297" s="1459">
        <v>0</v>
      </c>
      <c r="G1297" s="1459">
        <v>0</v>
      </c>
      <c r="H1297" s="1460">
        <v>0</v>
      </c>
      <c r="I1297" s="1647">
        <v>0</v>
      </c>
      <c r="J1297" s="1459">
        <v>0</v>
      </c>
      <c r="K1297" s="1459">
        <v>0</v>
      </c>
      <c r="L1297" s="314">
        <f>I1297+J1297+K1297</f>
        <v>0</v>
      </c>
      <c r="M1297" s="12">
        <f t="shared" si="310"/>
      </c>
      <c r="N1297" s="13"/>
    </row>
    <row r="1298" spans="2:14" ht="15.75">
      <c r="B1298" s="292"/>
      <c r="C1298" s="375">
        <v>4071</v>
      </c>
      <c r="D1298" s="376" t="s">
        <v>680</v>
      </c>
      <c r="E1298" s="377">
        <f>F1298+G1298+H1298</f>
        <v>0</v>
      </c>
      <c r="F1298" s="1459">
        <v>0</v>
      </c>
      <c r="G1298" s="1459">
        <v>0</v>
      </c>
      <c r="H1298" s="1460">
        <v>0</v>
      </c>
      <c r="I1298" s="1647">
        <v>0</v>
      </c>
      <c r="J1298" s="1459">
        <v>0</v>
      </c>
      <c r="K1298" s="1459">
        <v>0</v>
      </c>
      <c r="L1298" s="377">
        <f>I1298+J1298+K1298</f>
        <v>0</v>
      </c>
      <c r="M1298" s="12">
        <f t="shared" si="310"/>
      </c>
      <c r="N1298" s="13"/>
    </row>
    <row r="1299" spans="2:14" ht="15.75">
      <c r="B1299" s="571"/>
      <c r="C1299" s="1740" t="s">
        <v>681</v>
      </c>
      <c r="D1299" s="1741"/>
      <c r="E1299" s="1427"/>
      <c r="F1299" s="1427"/>
      <c r="G1299" s="1427"/>
      <c r="H1299" s="1427"/>
      <c r="I1299" s="1427"/>
      <c r="J1299" s="1427"/>
      <c r="K1299" s="1427"/>
      <c r="L1299" s="1428"/>
      <c r="M1299" s="12">
        <f t="shared" si="310"/>
      </c>
      <c r="N1299" s="13"/>
    </row>
    <row r="1300" spans="2:14" ht="15.75">
      <c r="B1300" s="381">
        <v>98</v>
      </c>
      <c r="C1300" s="1740" t="s">
        <v>681</v>
      </c>
      <c r="D1300" s="1741"/>
      <c r="E1300" s="382">
        <f>F1300+G1300+H1300</f>
        <v>0</v>
      </c>
      <c r="F1300" s="1418"/>
      <c r="G1300" s="1419"/>
      <c r="H1300" s="1420"/>
      <c r="I1300" s="1448">
        <v>0</v>
      </c>
      <c r="J1300" s="1449">
        <v>0</v>
      </c>
      <c r="K1300" s="1450">
        <v>0</v>
      </c>
      <c r="L1300" s="382">
        <f>I1300+J1300+K1300</f>
        <v>0</v>
      </c>
      <c r="M1300" s="12">
        <f t="shared" si="310"/>
      </c>
      <c r="N1300" s="13"/>
    </row>
    <row r="1301" spans="2:14" ht="15.75">
      <c r="B1301" s="1422"/>
      <c r="C1301" s="1423"/>
      <c r="D1301" s="1424"/>
      <c r="E1301" s="269"/>
      <c r="F1301" s="269"/>
      <c r="G1301" s="269"/>
      <c r="H1301" s="269"/>
      <c r="I1301" s="269"/>
      <c r="J1301" s="269"/>
      <c r="K1301" s="269"/>
      <c r="L1301" s="270"/>
      <c r="M1301" s="12">
        <f t="shared" si="310"/>
      </c>
      <c r="N1301" s="13"/>
    </row>
    <row r="1302" spans="2:14" ht="15.75">
      <c r="B1302" s="1425"/>
      <c r="C1302" s="111"/>
      <c r="D1302" s="1426"/>
      <c r="E1302" s="218"/>
      <c r="F1302" s="218"/>
      <c r="G1302" s="218"/>
      <c r="H1302" s="218"/>
      <c r="I1302" s="218"/>
      <c r="J1302" s="218"/>
      <c r="K1302" s="218"/>
      <c r="L1302" s="389"/>
      <c r="M1302" s="12">
        <f t="shared" si="310"/>
      </c>
      <c r="N1302" s="13"/>
    </row>
    <row r="1303" spans="2:14" ht="15.75">
      <c r="B1303" s="1425"/>
      <c r="C1303" s="111"/>
      <c r="D1303" s="1426"/>
      <c r="E1303" s="218"/>
      <c r="F1303" s="218"/>
      <c r="G1303" s="218"/>
      <c r="H1303" s="218"/>
      <c r="I1303" s="218"/>
      <c r="J1303" s="218"/>
      <c r="K1303" s="218"/>
      <c r="L1303" s="389"/>
      <c r="M1303" s="12">
        <f t="shared" si="310"/>
      </c>
      <c r="N1303" s="13"/>
    </row>
    <row r="1304" spans="2:14" ht="15.75">
      <c r="B1304" s="1451"/>
      <c r="C1304" s="393" t="s">
        <v>727</v>
      </c>
      <c r="D1304" s="1421">
        <f>+B1304</f>
        <v>0</v>
      </c>
      <c r="E1304" s="395">
        <f aca="true" t="shared" si="313" ref="E1304:L1304">SUM(E1189,E1192,E1198,E1206,E1207,E1225,E1229,E1235,E1238,E1239,E1240,E1241,E1242,E1251,E1257,E1258,E1259,E1260,E1267,E1271,E1272,E1273,E1274,E1277,E1278,E1286,E1289,E1290,E1295)+E1300</f>
        <v>0</v>
      </c>
      <c r="F1304" s="396">
        <f t="shared" si="313"/>
        <v>0</v>
      </c>
      <c r="G1304" s="397">
        <f t="shared" si="313"/>
        <v>0</v>
      </c>
      <c r="H1304" s="398">
        <f t="shared" si="313"/>
        <v>0</v>
      </c>
      <c r="I1304" s="396">
        <f t="shared" si="313"/>
        <v>0</v>
      </c>
      <c r="J1304" s="397">
        <f t="shared" si="313"/>
        <v>34637</v>
      </c>
      <c r="K1304" s="398">
        <f t="shared" si="313"/>
        <v>0</v>
      </c>
      <c r="L1304" s="395">
        <f t="shared" si="313"/>
        <v>34637</v>
      </c>
      <c r="M1304" s="12">
        <f t="shared" si="310"/>
        <v>1</v>
      </c>
      <c r="N1304" s="73" t="str">
        <f>LEFT(C1186,1)</f>
        <v>5</v>
      </c>
    </row>
    <row r="1305" spans="2:13" ht="15.75">
      <c r="B1305" s="79" t="s">
        <v>120</v>
      </c>
      <c r="C1305" s="1"/>
      <c r="L1305" s="6"/>
      <c r="M1305" s="7">
        <f>(IF($E1304&lt;&gt;0,$M$2,IF($L1304&lt;&gt;0,$M$2,"")))</f>
        <v>1</v>
      </c>
    </row>
    <row r="1306" spans="2:13" ht="15.75">
      <c r="B1306" s="1356"/>
      <c r="C1306" s="1356"/>
      <c r="D1306" s="1357"/>
      <c r="E1306" s="1356"/>
      <c r="F1306" s="1356"/>
      <c r="G1306" s="1356"/>
      <c r="H1306" s="1356"/>
      <c r="I1306" s="1356"/>
      <c r="J1306" s="1356"/>
      <c r="K1306" s="1356"/>
      <c r="L1306" s="1358"/>
      <c r="M1306" s="7">
        <f>(IF($E1304&lt;&gt;0,$M$2,IF($L1304&lt;&gt;0,$M$2,"")))</f>
        <v>1</v>
      </c>
    </row>
    <row r="1307" spans="2:13" ht="18.75"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77"/>
      <c r="M1307" s="74">
        <f>(IF(E1302&lt;&gt;0,$G$2,IF(L1302&lt;&gt;0,$G$2,"")))</f>
      </c>
    </row>
    <row r="1308" spans="2:13" ht="18.75"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77"/>
      <c r="M1308" s="74">
        <f>(IF(E1303&lt;&gt;0,$G$2,IF(L1303&lt;&gt;0,$G$2,"")))</f>
      </c>
    </row>
  </sheetData>
  <sheetProtection password="81B0" sheet="1"/>
  <mergeCells count="28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1173:D1173"/>
    <mergeCell ref="B1175:D1175"/>
    <mergeCell ref="B1178:D1178"/>
    <mergeCell ref="E1182:H1182"/>
    <mergeCell ref="I1182:L1182"/>
    <mergeCell ref="C1240:D1240"/>
    <mergeCell ref="C1189:D1189"/>
    <mergeCell ref="C1192:D1192"/>
    <mergeCell ref="C1198:D1198"/>
    <mergeCell ref="C1206:D1206"/>
    <mergeCell ref="C1207:D1207"/>
    <mergeCell ref="C1241:D1241"/>
    <mergeCell ref="C1242:D1242"/>
    <mergeCell ref="C1257:D1257"/>
    <mergeCell ref="C1258:D1258"/>
    <mergeCell ref="C1259:D1259"/>
    <mergeCell ref="C1225:D1225"/>
    <mergeCell ref="C1229:D1229"/>
    <mergeCell ref="C1235:D1235"/>
    <mergeCell ref="C1238:D1238"/>
    <mergeCell ref="C1239:D1239"/>
    <mergeCell ref="C1260:D1260"/>
    <mergeCell ref="C1267:D1267"/>
    <mergeCell ref="C1271:D1271"/>
    <mergeCell ref="C1272:D1272"/>
    <mergeCell ref="C1273:D1273"/>
    <mergeCell ref="C1274:D1274"/>
    <mergeCell ref="C1300:D1300"/>
    <mergeCell ref="C1277:D1277"/>
    <mergeCell ref="C1278:D1278"/>
    <mergeCell ref="C1286:D1286"/>
    <mergeCell ref="C1289:D1289"/>
    <mergeCell ref="C1290:D1290"/>
    <mergeCell ref="C1295:D1295"/>
    <mergeCell ref="C1299:D1299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30:J530 I562:J563 F407:K408 H168:I168 E168:F168 K168:L168 K23:K27 I85:I88 K85:K89 F85:F88 H517:H520 F520:G520 I520:J520 F525:G525 I525:J525 I376:J376 G377 J377 F378 I378 F476:G476 I476:J476 F562:G563 F392:K395 F528:G528 I528:J528 F530:G530 H389:H390 K400:K401 I400:J400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6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779</v>
      </c>
      <c r="B1" s="1477" t="s">
        <v>783</v>
      </c>
      <c r="C1" s="1476"/>
    </row>
    <row r="2" spans="1:3" ht="31.5" customHeight="1">
      <c r="A2" s="1479">
        <v>0</v>
      </c>
      <c r="B2" s="1480" t="s">
        <v>1194</v>
      </c>
      <c r="C2" s="1481" t="s">
        <v>1648</v>
      </c>
    </row>
    <row r="3" spans="1:3" ht="35.25" customHeight="1">
      <c r="A3" s="1479">
        <v>33</v>
      </c>
      <c r="B3" s="1480" t="s">
        <v>1195</v>
      </c>
      <c r="C3" s="1482" t="s">
        <v>1649</v>
      </c>
    </row>
    <row r="4" spans="1:3" ht="35.25" customHeight="1">
      <c r="A4" s="1479">
        <v>42</v>
      </c>
      <c r="B4" s="1480" t="s">
        <v>1196</v>
      </c>
      <c r="C4" s="1483" t="s">
        <v>1650</v>
      </c>
    </row>
    <row r="5" spans="1:3" ht="19.5">
      <c r="A5" s="1479">
        <v>96</v>
      </c>
      <c r="B5" s="1480" t="s">
        <v>1197</v>
      </c>
      <c r="C5" s="1483" t="s">
        <v>1651</v>
      </c>
    </row>
    <row r="6" spans="1:3" ht="19.5">
      <c r="A6" s="1479">
        <v>97</v>
      </c>
      <c r="B6" s="1480" t="s">
        <v>1198</v>
      </c>
      <c r="C6" s="1483" t="s">
        <v>1652</v>
      </c>
    </row>
    <row r="7" spans="1:3" ht="19.5">
      <c r="A7" s="1479">
        <v>98</v>
      </c>
      <c r="B7" s="1480" t="s">
        <v>1199</v>
      </c>
      <c r="C7" s="1483" t="s">
        <v>1653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779</v>
      </c>
      <c r="B10" s="1588" t="s">
        <v>782</v>
      </c>
      <c r="C10" s="1587"/>
    </row>
    <row r="11" spans="1:3" ht="14.25">
      <c r="A11" s="1589"/>
      <c r="B11" s="1590" t="s">
        <v>370</v>
      </c>
      <c r="C11" s="1589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1951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1952</v>
      </c>
      <c r="C80" s="1487">
        <v>3311</v>
      </c>
    </row>
    <row r="81" spans="1:3" ht="15.75">
      <c r="A81" s="1487">
        <v>3312</v>
      </c>
      <c r="B81" s="1491" t="s">
        <v>1953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1944</v>
      </c>
      <c r="C83" s="1487">
        <v>3321</v>
      </c>
    </row>
    <row r="84" spans="1:3" ht="15.75">
      <c r="A84" s="1487">
        <v>3322</v>
      </c>
      <c r="B84" s="1491" t="s">
        <v>1945</v>
      </c>
      <c r="C84" s="1487">
        <v>3322</v>
      </c>
    </row>
    <row r="85" spans="1:3" ht="15.75">
      <c r="A85" s="1487">
        <v>3323</v>
      </c>
      <c r="B85" s="1493" t="s">
        <v>1943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1946</v>
      </c>
      <c r="C87" s="1487">
        <v>3325</v>
      </c>
    </row>
    <row r="88" spans="1:3" ht="15.75">
      <c r="A88" s="1487">
        <v>3326</v>
      </c>
      <c r="B88" s="1490" t="s">
        <v>1947</v>
      </c>
      <c r="C88" s="1487">
        <v>3326</v>
      </c>
    </row>
    <row r="89" spans="1:3" ht="15.75">
      <c r="A89" s="1487">
        <v>3327</v>
      </c>
      <c r="B89" s="1490" t="s">
        <v>1948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1949</v>
      </c>
      <c r="C94" s="1487">
        <v>3337</v>
      </c>
    </row>
    <row r="95" spans="1:3" ht="15.75">
      <c r="A95" s="1487">
        <v>3338</v>
      </c>
      <c r="B95" s="1490" t="s">
        <v>1950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1954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1982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1955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1956</v>
      </c>
      <c r="C119" s="1487">
        <v>4457</v>
      </c>
    </row>
    <row r="120" spans="1:3" ht="15.75">
      <c r="A120" s="1487">
        <v>4458</v>
      </c>
      <c r="B120" s="1498" t="s">
        <v>1985</v>
      </c>
      <c r="C120" s="1487">
        <v>4458</v>
      </c>
    </row>
    <row r="121" spans="1:3" ht="15.75">
      <c r="A121" s="1487">
        <v>4459</v>
      </c>
      <c r="B121" s="1498" t="s">
        <v>1654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1986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1987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2048</v>
      </c>
      <c r="C152" s="1487">
        <v>5541</v>
      </c>
    </row>
    <row r="153" spans="1:3" ht="15.75">
      <c r="A153" s="1487">
        <v>5545</v>
      </c>
      <c r="B153" s="1499" t="s">
        <v>2049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2050</v>
      </c>
      <c r="C162" s="1487">
        <v>5561</v>
      </c>
    </row>
    <row r="163" spans="1:3" ht="15.75">
      <c r="A163" s="1487">
        <v>5562</v>
      </c>
      <c r="B163" s="1501" t="s">
        <v>1997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2039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779</v>
      </c>
      <c r="B282" s="1477" t="s">
        <v>781</v>
      </c>
    </row>
    <row r="283" spans="1:3" ht="14.25">
      <c r="A283" s="1654" t="s">
        <v>629</v>
      </c>
      <c r="B283" s="1655"/>
      <c r="C283" s="1655"/>
    </row>
    <row r="284" spans="1:3" ht="14.25">
      <c r="A284" s="1505" t="s">
        <v>1200</v>
      </c>
      <c r="B284" s="1506"/>
      <c r="C284" s="1506"/>
    </row>
    <row r="285" spans="1:3" ht="14.25">
      <c r="A285" s="1507" t="s">
        <v>1201</v>
      </c>
      <c r="B285" s="1508" t="s">
        <v>1202</v>
      </c>
      <c r="C285" s="1508" t="s">
        <v>1200</v>
      </c>
    </row>
    <row r="286" spans="1:3" ht="14.25">
      <c r="A286" s="1507" t="s">
        <v>1203</v>
      </c>
      <c r="B286" s="1508" t="s">
        <v>1204</v>
      </c>
      <c r="C286" s="1508" t="s">
        <v>1200</v>
      </c>
    </row>
    <row r="287" spans="1:3" ht="14.25">
      <c r="A287" s="1507" t="s">
        <v>1205</v>
      </c>
      <c r="B287" s="1508" t="s">
        <v>1206</v>
      </c>
      <c r="C287" s="1508" t="s">
        <v>1200</v>
      </c>
    </row>
    <row r="288" spans="1:3" ht="14.25">
      <c r="A288" s="1507" t="s">
        <v>1207</v>
      </c>
      <c r="B288" s="1508" t="s">
        <v>1208</v>
      </c>
      <c r="C288" s="1508" t="s">
        <v>1200</v>
      </c>
    </row>
    <row r="289" spans="1:3" ht="14.25">
      <c r="A289" s="1507" t="s">
        <v>1209</v>
      </c>
      <c r="B289" s="1508" t="s">
        <v>1210</v>
      </c>
      <c r="C289" s="1508" t="s">
        <v>1200</v>
      </c>
    </row>
    <row r="290" spans="1:3" ht="14.25">
      <c r="A290" s="1507" t="s">
        <v>1211</v>
      </c>
      <c r="B290" s="1508" t="s">
        <v>1212</v>
      </c>
      <c r="C290" s="1508" t="s">
        <v>1200</v>
      </c>
    </row>
    <row r="291" spans="1:3" ht="14.25">
      <c r="A291" s="1507" t="s">
        <v>1213</v>
      </c>
      <c r="B291" s="1508" t="s">
        <v>1214</v>
      </c>
      <c r="C291" s="1508" t="s">
        <v>1200</v>
      </c>
    </row>
    <row r="292" spans="1:3" ht="14.25">
      <c r="A292" s="1507" t="s">
        <v>1215</v>
      </c>
      <c r="B292" s="1508" t="s">
        <v>1216</v>
      </c>
      <c r="C292" s="1508" t="s">
        <v>1200</v>
      </c>
    </row>
    <row r="293" spans="1:3" ht="14.25">
      <c r="A293" s="1507" t="s">
        <v>1217</v>
      </c>
      <c r="B293" s="1508" t="s">
        <v>1218</v>
      </c>
      <c r="C293" s="1508" t="s">
        <v>1200</v>
      </c>
    </row>
    <row r="294" spans="1:3" ht="14.25">
      <c r="A294" s="1507" t="s">
        <v>1219</v>
      </c>
      <c r="B294" s="1508" t="s">
        <v>1220</v>
      </c>
      <c r="C294" s="1508" t="s">
        <v>1200</v>
      </c>
    </row>
    <row r="295" spans="1:3" ht="14.25">
      <c r="A295" s="1507" t="s">
        <v>1221</v>
      </c>
      <c r="B295" s="1508" t="s">
        <v>1222</v>
      </c>
      <c r="C295" s="1508" t="s">
        <v>1200</v>
      </c>
    </row>
    <row r="296" spans="1:3" ht="14.25">
      <c r="A296" s="1507" t="s">
        <v>1223</v>
      </c>
      <c r="B296" s="1508">
        <v>98315</v>
      </c>
      <c r="C296" s="1508" t="s">
        <v>1200</v>
      </c>
    </row>
    <row r="297" spans="1:3" ht="14.25">
      <c r="A297" s="1505" t="s">
        <v>1224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1224</v>
      </c>
    </row>
    <row r="299" spans="1:3" ht="14.25">
      <c r="A299" s="1507" t="s">
        <v>2052</v>
      </c>
      <c r="B299" s="1508" t="s">
        <v>632</v>
      </c>
      <c r="C299" s="1508" t="s">
        <v>1224</v>
      </c>
    </row>
    <row r="300" spans="1:3" ht="14.25">
      <c r="A300" s="1507" t="s">
        <v>633</v>
      </c>
      <c r="B300" s="1508" t="s">
        <v>634</v>
      </c>
      <c r="C300" s="1508" t="s">
        <v>1224</v>
      </c>
    </row>
    <row r="301" spans="1:3" ht="14.25">
      <c r="A301" s="1507" t="s">
        <v>635</v>
      </c>
      <c r="B301" s="1508" t="s">
        <v>636</v>
      </c>
      <c r="C301" s="1508" t="s">
        <v>1224</v>
      </c>
    </row>
    <row r="302" spans="1:3" ht="14.25">
      <c r="A302" s="1507" t="s">
        <v>637</v>
      </c>
      <c r="B302" s="1508" t="s">
        <v>638</v>
      </c>
      <c r="C302" s="1508" t="s">
        <v>1224</v>
      </c>
    </row>
    <row r="303" spans="1:3" ht="14.25">
      <c r="A303" s="1507" t="s">
        <v>2053</v>
      </c>
      <c r="B303" s="1508" t="s">
        <v>639</v>
      </c>
      <c r="C303" s="1508" t="s">
        <v>1224</v>
      </c>
    </row>
    <row r="304" spans="1:3" ht="14.25">
      <c r="A304" s="1507" t="s">
        <v>640</v>
      </c>
      <c r="B304" s="1508" t="s">
        <v>641</v>
      </c>
      <c r="C304" s="1508" t="s">
        <v>1224</v>
      </c>
    </row>
    <row r="305" spans="1:3" ht="14.25">
      <c r="A305" s="1507" t="s">
        <v>642</v>
      </c>
      <c r="B305" s="1508" t="s">
        <v>643</v>
      </c>
      <c r="C305" s="1508" t="s">
        <v>1224</v>
      </c>
    </row>
    <row r="306" spans="1:3" ht="14.25">
      <c r="A306" s="1505" t="s">
        <v>2054</v>
      </c>
      <c r="B306" s="1508"/>
      <c r="C306" s="1508"/>
    </row>
    <row r="307" spans="1:3" ht="14.25">
      <c r="A307" s="1507" t="s">
        <v>2055</v>
      </c>
      <c r="B307" s="1508" t="s">
        <v>2056</v>
      </c>
      <c r="C307" s="1508" t="s">
        <v>2054</v>
      </c>
    </row>
    <row r="308" spans="1:3" ht="14.25">
      <c r="A308" s="1507" t="s">
        <v>2057</v>
      </c>
      <c r="B308" s="1508" t="s">
        <v>2058</v>
      </c>
      <c r="C308" s="1508" t="s">
        <v>2054</v>
      </c>
    </row>
    <row r="309" spans="1:3" ht="14.25">
      <c r="A309" s="1507" t="s">
        <v>2059</v>
      </c>
      <c r="B309" s="1508" t="s">
        <v>2060</v>
      </c>
      <c r="C309" s="1508" t="s">
        <v>2054</v>
      </c>
    </row>
    <row r="310" spans="1:3" ht="14.25">
      <c r="A310" s="1507" t="s">
        <v>2061</v>
      </c>
      <c r="B310" s="1508" t="s">
        <v>2062</v>
      </c>
      <c r="C310" s="1508" t="s">
        <v>2054</v>
      </c>
    </row>
    <row r="311" spans="1:3" ht="14.25">
      <c r="A311" s="1507" t="s">
        <v>2063</v>
      </c>
      <c r="B311" s="1508" t="s">
        <v>2064</v>
      </c>
      <c r="C311" s="1508" t="s">
        <v>2054</v>
      </c>
    </row>
    <row r="312" spans="1:3" ht="14.25">
      <c r="A312" s="1507" t="s">
        <v>2065</v>
      </c>
      <c r="B312" s="1508" t="s">
        <v>2066</v>
      </c>
      <c r="C312" s="1508" t="s">
        <v>2054</v>
      </c>
    </row>
    <row r="313" spans="1:3" ht="14.25">
      <c r="A313" s="1507" t="s">
        <v>2067</v>
      </c>
      <c r="B313" s="1508" t="s">
        <v>2068</v>
      </c>
      <c r="C313" s="1508" t="s">
        <v>2054</v>
      </c>
    </row>
    <row r="314" spans="1:3" ht="14.25">
      <c r="A314" s="1507" t="s">
        <v>2069</v>
      </c>
      <c r="B314" s="1508" t="s">
        <v>2070</v>
      </c>
      <c r="C314" s="1508" t="s">
        <v>2054</v>
      </c>
    </row>
    <row r="315" spans="1:3" ht="14.25">
      <c r="A315" s="1507" t="s">
        <v>2071</v>
      </c>
      <c r="B315" s="1508" t="s">
        <v>2072</v>
      </c>
      <c r="C315" s="1508" t="s">
        <v>2054</v>
      </c>
    </row>
    <row r="316" spans="1:3" ht="14.25">
      <c r="A316" s="1507" t="s">
        <v>2073</v>
      </c>
      <c r="B316" s="1508" t="s">
        <v>2074</v>
      </c>
      <c r="C316" s="1508" t="s">
        <v>2054</v>
      </c>
    </row>
    <row r="317" spans="1:3" ht="14.25">
      <c r="A317" s="1507" t="s">
        <v>2075</v>
      </c>
      <c r="B317" s="1508" t="s">
        <v>2076</v>
      </c>
      <c r="C317" s="1508" t="s">
        <v>2054</v>
      </c>
    </row>
    <row r="318" spans="1:3" ht="14.25">
      <c r="A318" s="1507" t="s">
        <v>2077</v>
      </c>
      <c r="B318" s="1508" t="s">
        <v>2078</v>
      </c>
      <c r="C318" s="1508" t="s">
        <v>2054</v>
      </c>
    </row>
    <row r="319" spans="1:3" ht="14.25">
      <c r="A319" s="1507" t="s">
        <v>2079</v>
      </c>
      <c r="B319" s="1508">
        <v>99001</v>
      </c>
      <c r="C319" s="1508"/>
    </row>
    <row r="320" ht="14.25"/>
    <row r="321" ht="14.25"/>
    <row r="322" spans="1:2" ht="14.25">
      <c r="A322" s="1476" t="s">
        <v>779</v>
      </c>
      <c r="B322" s="1477" t="s">
        <v>780</v>
      </c>
    </row>
    <row r="323" ht="15.75">
      <c r="B323" s="1504" t="s">
        <v>1655</v>
      </c>
    </row>
    <row r="324" ht="18.75" thickBot="1">
      <c r="B324" s="1504" t="s">
        <v>1656</v>
      </c>
    </row>
    <row r="325" spans="1:2" ht="16.5">
      <c r="A325" s="1509" t="s">
        <v>1240</v>
      </c>
      <c r="B325" s="1510" t="s">
        <v>644</v>
      </c>
    </row>
    <row r="326" spans="1:2" ht="16.5">
      <c r="A326" s="1511" t="s">
        <v>1241</v>
      </c>
      <c r="B326" s="1512" t="s">
        <v>645</v>
      </c>
    </row>
    <row r="327" spans="1:2" ht="16.5">
      <c r="A327" s="1511" t="s">
        <v>1242</v>
      </c>
      <c r="B327" s="1513" t="s">
        <v>646</v>
      </c>
    </row>
    <row r="328" spans="1:2" ht="16.5">
      <c r="A328" s="1511" t="s">
        <v>1243</v>
      </c>
      <c r="B328" s="1513" t="s">
        <v>647</v>
      </c>
    </row>
    <row r="329" spans="1:2" ht="16.5">
      <c r="A329" s="1511" t="s">
        <v>1244</v>
      </c>
      <c r="B329" s="1513" t="s">
        <v>648</v>
      </c>
    </row>
    <row r="330" spans="1:2" ht="16.5">
      <c r="A330" s="1511" t="s">
        <v>1245</v>
      </c>
      <c r="B330" s="1513" t="s">
        <v>649</v>
      </c>
    </row>
    <row r="331" spans="1:2" ht="16.5">
      <c r="A331" s="1511" t="s">
        <v>1246</v>
      </c>
      <c r="B331" s="1513" t="s">
        <v>650</v>
      </c>
    </row>
    <row r="332" spans="1:2" ht="16.5">
      <c r="A332" s="1511" t="s">
        <v>1247</v>
      </c>
      <c r="B332" s="1513" t="s">
        <v>651</v>
      </c>
    </row>
    <row r="333" spans="1:2" ht="16.5">
      <c r="A333" s="1511" t="s">
        <v>1248</v>
      </c>
      <c r="B333" s="1513" t="s">
        <v>652</v>
      </c>
    </row>
    <row r="334" spans="1:2" ht="16.5">
      <c r="A334" s="1511" t="s">
        <v>1249</v>
      </c>
      <c r="B334" s="1513" t="s">
        <v>653</v>
      </c>
    </row>
    <row r="335" spans="1:2" ht="16.5">
      <c r="A335" s="1511" t="s">
        <v>1250</v>
      </c>
      <c r="B335" s="1513" t="s">
        <v>654</v>
      </c>
    </row>
    <row r="336" spans="1:2" ht="16.5">
      <c r="A336" s="1511" t="s">
        <v>1251</v>
      </c>
      <c r="B336" s="1514" t="s">
        <v>655</v>
      </c>
    </row>
    <row r="337" spans="1:2" ht="16.5">
      <c r="A337" s="1511" t="s">
        <v>1252</v>
      </c>
      <c r="B337" s="1514" t="s">
        <v>656</v>
      </c>
    </row>
    <row r="338" spans="1:256" ht="16.5">
      <c r="A338" s="1511" t="s">
        <v>1253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1254</v>
      </c>
      <c r="B339" s="1513" t="s">
        <v>658</v>
      </c>
    </row>
    <row r="340" spans="1:2" ht="16.5">
      <c r="A340" s="1511" t="s">
        <v>1255</v>
      </c>
      <c r="B340" s="1513" t="s">
        <v>659</v>
      </c>
    </row>
    <row r="341" spans="1:2" ht="16.5">
      <c r="A341" s="1511" t="s">
        <v>1256</v>
      </c>
      <c r="B341" s="1513" t="s">
        <v>1225</v>
      </c>
    </row>
    <row r="342" spans="1:2" ht="16.5">
      <c r="A342" s="1511" t="s">
        <v>1257</v>
      </c>
      <c r="B342" s="1513" t="s">
        <v>1226</v>
      </c>
    </row>
    <row r="343" spans="1:2" ht="16.5">
      <c r="A343" s="1511" t="s">
        <v>1258</v>
      </c>
      <c r="B343" s="1513" t="s">
        <v>660</v>
      </c>
    </row>
    <row r="344" spans="1:2" ht="16.5">
      <c r="A344" s="1511" t="s">
        <v>1259</v>
      </c>
      <c r="B344" s="1513" t="s">
        <v>661</v>
      </c>
    </row>
    <row r="345" spans="1:2" ht="16.5">
      <c r="A345" s="1511" t="s">
        <v>1260</v>
      </c>
      <c r="B345" s="1513" t="s">
        <v>1227</v>
      </c>
    </row>
    <row r="346" spans="1:2" ht="16.5">
      <c r="A346" s="1511" t="s">
        <v>1261</v>
      </c>
      <c r="B346" s="1513" t="s">
        <v>662</v>
      </c>
    </row>
    <row r="347" spans="1:2" ht="16.5">
      <c r="A347" s="1511" t="s">
        <v>1262</v>
      </c>
      <c r="B347" s="1513" t="s">
        <v>663</v>
      </c>
    </row>
    <row r="348" spans="1:2" ht="30">
      <c r="A348" s="1515" t="s">
        <v>1263</v>
      </c>
      <c r="B348" s="1516" t="s">
        <v>72</v>
      </c>
    </row>
    <row r="349" spans="1:2" ht="16.5">
      <c r="A349" s="1517" t="s">
        <v>1264</v>
      </c>
      <c r="B349" s="1518" t="s">
        <v>73</v>
      </c>
    </row>
    <row r="350" spans="1:2" ht="16.5">
      <c r="A350" s="1517" t="s">
        <v>1265</v>
      </c>
      <c r="B350" s="1518" t="s">
        <v>74</v>
      </c>
    </row>
    <row r="351" spans="1:2" ht="16.5">
      <c r="A351" s="1517" t="s">
        <v>1266</v>
      </c>
      <c r="B351" s="1518" t="s">
        <v>1228</v>
      </c>
    </row>
    <row r="352" spans="1:2" ht="16.5">
      <c r="A352" s="1511" t="s">
        <v>1267</v>
      </c>
      <c r="B352" s="1513" t="s">
        <v>75</v>
      </c>
    </row>
    <row r="353" spans="1:2" ht="16.5">
      <c r="A353" s="1511" t="s">
        <v>1268</v>
      </c>
      <c r="B353" s="1513" t="s">
        <v>76</v>
      </c>
    </row>
    <row r="354" spans="1:2" ht="16.5">
      <c r="A354" s="1511" t="s">
        <v>1269</v>
      </c>
      <c r="B354" s="1513" t="s">
        <v>1229</v>
      </c>
    </row>
    <row r="355" spans="1:5" ht="16.5">
      <c r="A355" s="1511" t="s">
        <v>1270</v>
      </c>
      <c r="B355" s="1513" t="s">
        <v>77</v>
      </c>
      <c r="E355" s="1537"/>
    </row>
    <row r="356" spans="1:5" ht="16.5">
      <c r="A356" s="1511" t="s">
        <v>1271</v>
      </c>
      <c r="B356" s="1513" t="s">
        <v>78</v>
      </c>
      <c r="E356" s="1537"/>
    </row>
    <row r="357" spans="1:5" ht="16.5">
      <c r="A357" s="1511" t="s">
        <v>1272</v>
      </c>
      <c r="B357" s="1513" t="s">
        <v>79</v>
      </c>
      <c r="E357" s="1537"/>
    </row>
    <row r="358" spans="1:5" ht="16.5">
      <c r="A358" s="1511" t="s">
        <v>1273</v>
      </c>
      <c r="B358" s="1518" t="s">
        <v>80</v>
      </c>
      <c r="E358" s="1537"/>
    </row>
    <row r="359" spans="1:5" ht="16.5">
      <c r="A359" s="1511" t="s">
        <v>1274</v>
      </c>
      <c r="B359" s="1518" t="s">
        <v>81</v>
      </c>
      <c r="E359" s="1537"/>
    </row>
    <row r="360" spans="1:5" ht="16.5">
      <c r="A360" s="1511" t="s">
        <v>1275</v>
      </c>
      <c r="B360" s="1518" t="s">
        <v>1230</v>
      </c>
      <c r="E360" s="1537"/>
    </row>
    <row r="361" spans="1:5" ht="16.5">
      <c r="A361" s="1511" t="s">
        <v>1276</v>
      </c>
      <c r="B361" s="1513" t="s">
        <v>82</v>
      </c>
      <c r="E361" s="1537"/>
    </row>
    <row r="362" spans="1:5" ht="16.5">
      <c r="A362" s="1511" t="s">
        <v>1277</v>
      </c>
      <c r="B362" s="1513" t="s">
        <v>83</v>
      </c>
      <c r="E362" s="1537"/>
    </row>
    <row r="363" spans="1:5" ht="16.5">
      <c r="A363" s="1511" t="s">
        <v>1278</v>
      </c>
      <c r="B363" s="1518" t="s">
        <v>84</v>
      </c>
      <c r="E363" s="1537"/>
    </row>
    <row r="364" spans="1:5" ht="16.5">
      <c r="A364" s="1511" t="s">
        <v>1279</v>
      </c>
      <c r="B364" s="1513" t="s">
        <v>85</v>
      </c>
      <c r="E364" s="1537"/>
    </row>
    <row r="365" spans="1:5" ht="16.5">
      <c r="A365" s="1511" t="s">
        <v>1280</v>
      </c>
      <c r="B365" s="1513" t="s">
        <v>86</v>
      </c>
      <c r="E365" s="1537"/>
    </row>
    <row r="366" spans="1:5" ht="16.5">
      <c r="A366" s="1511" t="s">
        <v>1281</v>
      </c>
      <c r="B366" s="1513" t="s">
        <v>87</v>
      </c>
      <c r="E366" s="1537"/>
    </row>
    <row r="367" spans="1:5" ht="16.5">
      <c r="A367" s="1511" t="s">
        <v>1282</v>
      </c>
      <c r="B367" s="1513" t="s">
        <v>88</v>
      </c>
      <c r="E367" s="1537"/>
    </row>
    <row r="368" spans="1:5" ht="16.5">
      <c r="A368" s="1511" t="s">
        <v>1283</v>
      </c>
      <c r="B368" s="1513" t="s">
        <v>1231</v>
      </c>
      <c r="E368" s="1537"/>
    </row>
    <row r="369" spans="1:5" ht="16.5">
      <c r="A369" s="1511" t="s">
        <v>1983</v>
      </c>
      <c r="B369" s="1513" t="s">
        <v>1984</v>
      </c>
      <c r="E369" s="1537"/>
    </row>
    <row r="370" spans="1:5" ht="16.5">
      <c r="A370" s="1511" t="s">
        <v>1284</v>
      </c>
      <c r="B370" s="1513" t="s">
        <v>445</v>
      </c>
      <c r="E370" s="1537"/>
    </row>
    <row r="371" spans="1:5" ht="16.5">
      <c r="A371" s="1519" t="s">
        <v>1285</v>
      </c>
      <c r="B371" s="1520" t="s">
        <v>446</v>
      </c>
      <c r="E371" s="1537"/>
    </row>
    <row r="372" spans="1:5" ht="16.5">
      <c r="A372" s="1521" t="s">
        <v>1286</v>
      </c>
      <c r="B372" s="1522" t="s">
        <v>447</v>
      </c>
      <c r="E372" s="1537"/>
    </row>
    <row r="373" spans="1:5" ht="16.5">
      <c r="A373" s="1521" t="s">
        <v>1287</v>
      </c>
      <c r="B373" s="1522" t="s">
        <v>448</v>
      </c>
      <c r="E373" s="1537"/>
    </row>
    <row r="374" spans="1:5" ht="16.5">
      <c r="A374" s="1521" t="s">
        <v>1288</v>
      </c>
      <c r="B374" s="1522" t="s">
        <v>449</v>
      </c>
      <c r="E374" s="1537"/>
    </row>
    <row r="375" spans="1:5" ht="17.25" thickBot="1">
      <c r="A375" s="1523" t="s">
        <v>1289</v>
      </c>
      <c r="B375" s="1524" t="s">
        <v>450</v>
      </c>
      <c r="E375" s="1537"/>
    </row>
    <row r="376" spans="1:5" ht="18">
      <c r="A376" s="1573"/>
      <c r="B376" s="1525" t="s">
        <v>1998</v>
      </c>
      <c r="E376" s="1537"/>
    </row>
    <row r="377" spans="1:5" ht="18">
      <c r="A377" s="1574"/>
      <c r="B377" s="1528" t="s">
        <v>1657</v>
      </c>
      <c r="E377" s="1537"/>
    </row>
    <row r="378" spans="1:5" ht="18">
      <c r="A378" s="1574"/>
      <c r="B378" s="1529" t="s">
        <v>1999</v>
      </c>
      <c r="E378" s="1537"/>
    </row>
    <row r="379" spans="1:5" ht="18">
      <c r="A379" s="1531" t="s">
        <v>1290</v>
      </c>
      <c r="B379" s="1530" t="s">
        <v>2000</v>
      </c>
      <c r="E379" s="1537"/>
    </row>
    <row r="380" spans="1:5" ht="18">
      <c r="A380" s="1531" t="s">
        <v>1291</v>
      </c>
      <c r="B380" s="1532" t="s">
        <v>2001</v>
      </c>
      <c r="E380" s="1537"/>
    </row>
    <row r="381" spans="1:5" ht="18">
      <c r="A381" s="1531" t="s">
        <v>1292</v>
      </c>
      <c r="B381" s="1533" t="s">
        <v>2002</v>
      </c>
      <c r="E381" s="1537"/>
    </row>
    <row r="382" spans="1:5" ht="18">
      <c r="A382" s="1531" t="s">
        <v>1293</v>
      </c>
      <c r="B382" s="1533" t="s">
        <v>2003</v>
      </c>
      <c r="E382" s="1537"/>
    </row>
    <row r="383" spans="1:5" ht="18">
      <c r="A383" s="1531" t="s">
        <v>1294</v>
      </c>
      <c r="B383" s="1533" t="s">
        <v>2004</v>
      </c>
      <c r="E383" s="1537"/>
    </row>
    <row r="384" spans="1:5" ht="18">
      <c r="A384" s="1531" t="s">
        <v>1295</v>
      </c>
      <c r="B384" s="1533" t="s">
        <v>2005</v>
      </c>
      <c r="E384" s="1537"/>
    </row>
    <row r="385" spans="1:5" ht="18">
      <c r="A385" s="1531" t="s">
        <v>1296</v>
      </c>
      <c r="B385" s="1533" t="s">
        <v>2006</v>
      </c>
      <c r="E385" s="1537"/>
    </row>
    <row r="386" spans="1:5" ht="18">
      <c r="A386" s="1531" t="s">
        <v>1297</v>
      </c>
      <c r="B386" s="1534" t="s">
        <v>2007</v>
      </c>
      <c r="E386" s="1537"/>
    </row>
    <row r="387" spans="1:5" ht="18">
      <c r="A387" s="1531" t="s">
        <v>1298</v>
      </c>
      <c r="B387" s="1534" t="s">
        <v>2008</v>
      </c>
      <c r="E387" s="1537"/>
    </row>
    <row r="388" spans="1:5" ht="18">
      <c r="A388" s="1531" t="s">
        <v>1299</v>
      </c>
      <c r="B388" s="1534" t="s">
        <v>2009</v>
      </c>
      <c r="E388" s="1537"/>
    </row>
    <row r="389" spans="1:5" ht="18">
      <c r="A389" s="1531" t="s">
        <v>1300</v>
      </c>
      <c r="B389" s="1534" t="s">
        <v>2010</v>
      </c>
      <c r="E389" s="1537"/>
    </row>
    <row r="390" spans="1:5" ht="18">
      <c r="A390" s="1531" t="s">
        <v>1301</v>
      </c>
      <c r="B390" s="1535" t="s">
        <v>2011</v>
      </c>
      <c r="E390" s="1537"/>
    </row>
    <row r="391" spans="1:5" ht="18">
      <c r="A391" s="1531" t="s">
        <v>1302</v>
      </c>
      <c r="B391" s="1535" t="s">
        <v>2012</v>
      </c>
      <c r="E391" s="1537"/>
    </row>
    <row r="392" spans="1:5" ht="18">
      <c r="A392" s="1531" t="s">
        <v>1303</v>
      </c>
      <c r="B392" s="1534" t="s">
        <v>2013</v>
      </c>
      <c r="E392" s="1537"/>
    </row>
    <row r="393" spans="1:5" ht="18">
      <c r="A393" s="1531" t="s">
        <v>1304</v>
      </c>
      <c r="B393" s="1534" t="s">
        <v>2014</v>
      </c>
      <c r="C393" s="1536" t="s">
        <v>179</v>
      </c>
      <c r="E393" s="1537"/>
    </row>
    <row r="394" spans="1:5" ht="18">
      <c r="A394" s="1531" t="s">
        <v>1305</v>
      </c>
      <c r="B394" s="1533" t="s">
        <v>2015</v>
      </c>
      <c r="C394" s="1536" t="s">
        <v>179</v>
      </c>
      <c r="E394" s="1537"/>
    </row>
    <row r="395" spans="1:5" ht="18">
      <c r="A395" s="1531" t="s">
        <v>1306</v>
      </c>
      <c r="B395" s="1534" t="s">
        <v>2016</v>
      </c>
      <c r="C395" s="1536" t="s">
        <v>179</v>
      </c>
      <c r="E395" s="1537"/>
    </row>
    <row r="396" spans="1:5" ht="18">
      <c r="A396" s="1531" t="s">
        <v>1307</v>
      </c>
      <c r="B396" s="1534" t="s">
        <v>2017</v>
      </c>
      <c r="C396" s="1536" t="s">
        <v>179</v>
      </c>
      <c r="E396" s="1537"/>
    </row>
    <row r="397" spans="1:5" ht="18">
      <c r="A397" s="1531" t="s">
        <v>1308</v>
      </c>
      <c r="B397" s="1534" t="s">
        <v>2018</v>
      </c>
      <c r="C397" s="1536" t="s">
        <v>179</v>
      </c>
      <c r="E397" s="1537"/>
    </row>
    <row r="398" spans="1:5" ht="18">
      <c r="A398" s="1531" t="s">
        <v>1309</v>
      </c>
      <c r="B398" s="1534" t="s">
        <v>2019</v>
      </c>
      <c r="C398" s="1536" t="s">
        <v>179</v>
      </c>
      <c r="E398" s="1537"/>
    </row>
    <row r="399" spans="1:5" ht="18">
      <c r="A399" s="1531" t="s">
        <v>1310</v>
      </c>
      <c r="B399" s="1534" t="s">
        <v>2020</v>
      </c>
      <c r="C399" s="1536" t="s">
        <v>179</v>
      </c>
      <c r="E399" s="1537"/>
    </row>
    <row r="400" spans="1:5" ht="18">
      <c r="A400" s="1531" t="s">
        <v>1311</v>
      </c>
      <c r="B400" s="1534" t="s">
        <v>2021</v>
      </c>
      <c r="C400" s="1536" t="s">
        <v>179</v>
      </c>
      <c r="E400" s="1537"/>
    </row>
    <row r="401" spans="1:5" ht="18">
      <c r="A401" s="1531" t="s">
        <v>1312</v>
      </c>
      <c r="B401" s="1534" t="s">
        <v>2022</v>
      </c>
      <c r="C401" s="1536" t="s">
        <v>179</v>
      </c>
      <c r="E401" s="1537"/>
    </row>
    <row r="402" spans="1:5" ht="18">
      <c r="A402" s="1531" t="s">
        <v>1313</v>
      </c>
      <c r="B402" s="1533" t="s">
        <v>2023</v>
      </c>
      <c r="C402" s="1536" t="s">
        <v>179</v>
      </c>
      <c r="E402" s="1537"/>
    </row>
    <row r="403" spans="1:5" ht="18">
      <c r="A403" s="1531" t="s">
        <v>1314</v>
      </c>
      <c r="B403" s="1534" t="s">
        <v>2024</v>
      </c>
      <c r="C403" s="1536" t="s">
        <v>179</v>
      </c>
      <c r="E403" s="1537"/>
    </row>
    <row r="404" spans="1:5" ht="18">
      <c r="A404" s="1531" t="s">
        <v>1315</v>
      </c>
      <c r="B404" s="1533" t="s">
        <v>2025</v>
      </c>
      <c r="C404" s="1536" t="s">
        <v>179</v>
      </c>
      <c r="E404" s="1537"/>
    </row>
    <row r="405" spans="1:5" ht="18">
      <c r="A405" s="1531" t="s">
        <v>1316</v>
      </c>
      <c r="B405" s="1533" t="s">
        <v>2026</v>
      </c>
      <c r="C405" s="1536" t="s">
        <v>179</v>
      </c>
      <c r="E405" s="1537"/>
    </row>
    <row r="406" spans="1:5" ht="18">
      <c r="A406" s="1531" t="s">
        <v>1317</v>
      </c>
      <c r="B406" s="1533" t="s">
        <v>2027</v>
      </c>
      <c r="C406" s="1536" t="s">
        <v>179</v>
      </c>
      <c r="E406" s="1537"/>
    </row>
    <row r="407" spans="1:5" ht="18">
      <c r="A407" s="1531" t="s">
        <v>1318</v>
      </c>
      <c r="B407" s="1533" t="s">
        <v>2028</v>
      </c>
      <c r="C407" s="1536" t="s">
        <v>179</v>
      </c>
      <c r="E407" s="1537"/>
    </row>
    <row r="408" spans="1:5" ht="18">
      <c r="A408" s="1531" t="s">
        <v>1319</v>
      </c>
      <c r="B408" s="1533" t="s">
        <v>2029</v>
      </c>
      <c r="C408" s="1536" t="s">
        <v>179</v>
      </c>
      <c r="E408" s="1537"/>
    </row>
    <row r="409" spans="1:5" ht="18">
      <c r="A409" s="1531" t="s">
        <v>1320</v>
      </c>
      <c r="B409" s="1533" t="s">
        <v>2030</v>
      </c>
      <c r="C409" s="1536" t="s">
        <v>179</v>
      </c>
      <c r="E409" s="1537"/>
    </row>
    <row r="410" spans="1:5" ht="18">
      <c r="A410" s="1531" t="s">
        <v>1321</v>
      </c>
      <c r="B410" s="1533" t="s">
        <v>2031</v>
      </c>
      <c r="C410" s="1536" t="s">
        <v>179</v>
      </c>
      <c r="E410" s="1537"/>
    </row>
    <row r="411" spans="1:5" ht="18">
      <c r="A411" s="1531" t="s">
        <v>1322</v>
      </c>
      <c r="B411" s="1533" t="s">
        <v>2032</v>
      </c>
      <c r="C411" s="1536" t="s">
        <v>179</v>
      </c>
      <c r="E411" s="1537"/>
    </row>
    <row r="412" spans="1:5" ht="18">
      <c r="A412" s="1531" t="s">
        <v>1323</v>
      </c>
      <c r="B412" s="1538" t="s">
        <v>2033</v>
      </c>
      <c r="C412" s="1536" t="s">
        <v>179</v>
      </c>
      <c r="E412" s="1537"/>
    </row>
    <row r="413" spans="1:5" ht="18">
      <c r="A413" s="1531" t="s">
        <v>1324</v>
      </c>
      <c r="B413" s="1539" t="s">
        <v>1232</v>
      </c>
      <c r="C413" s="1536" t="s">
        <v>179</v>
      </c>
      <c r="E413" s="1537"/>
    </row>
    <row r="414" spans="1:5" ht="18">
      <c r="A414" s="1575" t="s">
        <v>1325</v>
      </c>
      <c r="B414" s="1540" t="s">
        <v>1658</v>
      </c>
      <c r="C414" s="1536" t="s">
        <v>179</v>
      </c>
      <c r="E414" s="1537"/>
    </row>
    <row r="415" spans="1:5" ht="18">
      <c r="A415" s="1574" t="s">
        <v>179</v>
      </c>
      <c r="B415" s="1541" t="s">
        <v>1659</v>
      </c>
      <c r="C415" s="1536" t="s">
        <v>179</v>
      </c>
      <c r="E415" s="1537"/>
    </row>
    <row r="416" spans="1:5" ht="18">
      <c r="A416" s="1546" t="s">
        <v>1326</v>
      </c>
      <c r="B416" s="1542" t="s">
        <v>2034</v>
      </c>
      <c r="C416" s="1536" t="s">
        <v>179</v>
      </c>
      <c r="E416" s="1537"/>
    </row>
    <row r="417" spans="1:5" ht="18">
      <c r="A417" s="1531" t="s">
        <v>1327</v>
      </c>
      <c r="B417" s="1518" t="s">
        <v>2035</v>
      </c>
      <c r="C417" s="1536" t="s">
        <v>179</v>
      </c>
      <c r="E417" s="1537"/>
    </row>
    <row r="418" spans="1:5" ht="18">
      <c r="A418" s="1576" t="s">
        <v>1328</v>
      </c>
      <c r="B418" s="1543" t="s">
        <v>2036</v>
      </c>
      <c r="C418" s="1536" t="s">
        <v>179</v>
      </c>
      <c r="E418" s="1537"/>
    </row>
    <row r="419" spans="1:5" ht="18">
      <c r="A419" s="1527" t="s">
        <v>179</v>
      </c>
      <c r="B419" s="1544" t="s">
        <v>1660</v>
      </c>
      <c r="C419" s="1536" t="s">
        <v>179</v>
      </c>
      <c r="E419" s="1537"/>
    </row>
    <row r="420" spans="1:5" ht="16.5">
      <c r="A420" s="1511" t="s">
        <v>1280</v>
      </c>
      <c r="B420" s="1513" t="s">
        <v>86</v>
      </c>
      <c r="C420" s="1536" t="s">
        <v>179</v>
      </c>
      <c r="E420" s="1537"/>
    </row>
    <row r="421" spans="1:5" ht="16.5">
      <c r="A421" s="1511" t="s">
        <v>1281</v>
      </c>
      <c r="B421" s="1513" t="s">
        <v>87</v>
      </c>
      <c r="C421" s="1536" t="s">
        <v>179</v>
      </c>
      <c r="E421" s="1537"/>
    </row>
    <row r="422" spans="1:5" ht="16.5">
      <c r="A422" s="1577" t="s">
        <v>1282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1661</v>
      </c>
      <c r="C423" s="1536" t="s">
        <v>179</v>
      </c>
      <c r="E423" s="1537"/>
    </row>
    <row r="424" spans="1:5" ht="18">
      <c r="A424" s="1546" t="s">
        <v>1329</v>
      </c>
      <c r="B424" s="1542" t="s">
        <v>1233</v>
      </c>
      <c r="C424" s="1536" t="s">
        <v>179</v>
      </c>
      <c r="E424" s="1537"/>
    </row>
    <row r="425" spans="1:5" ht="18">
      <c r="A425" s="1546" t="s">
        <v>1330</v>
      </c>
      <c r="B425" s="1542" t="s">
        <v>1234</v>
      </c>
      <c r="C425" s="1536" t="s">
        <v>179</v>
      </c>
      <c r="E425" s="1537"/>
    </row>
    <row r="426" spans="1:5" ht="18">
      <c r="A426" s="1546" t="s">
        <v>1331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1332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1333</v>
      </c>
      <c r="B428" s="1547" t="s">
        <v>1235</v>
      </c>
      <c r="C428" s="1536" t="s">
        <v>179</v>
      </c>
      <c r="E428" s="1537"/>
    </row>
    <row r="429" spans="1:5" ht="16.5">
      <c r="A429" s="1579" t="s">
        <v>1334</v>
      </c>
      <c r="B429" s="1548" t="s">
        <v>709</v>
      </c>
      <c r="C429" s="1536" t="s">
        <v>179</v>
      </c>
      <c r="E429" s="1537"/>
    </row>
    <row r="430" spans="1:5" ht="16.5">
      <c r="A430" s="1511" t="s">
        <v>1335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1336</v>
      </c>
      <c r="B431" s="1549" t="s">
        <v>711</v>
      </c>
      <c r="C431" s="1536" t="s">
        <v>179</v>
      </c>
      <c r="E431" s="1537"/>
    </row>
    <row r="432" spans="1:5" ht="16.5">
      <c r="A432" s="1509" t="s">
        <v>1337</v>
      </c>
      <c r="B432" s="1550" t="s">
        <v>712</v>
      </c>
      <c r="C432" s="1536" t="s">
        <v>179</v>
      </c>
      <c r="E432" s="1537"/>
    </row>
    <row r="433" spans="1:5" ht="16.5">
      <c r="A433" s="1581" t="s">
        <v>1338</v>
      </c>
      <c r="B433" s="1513" t="s">
        <v>713</v>
      </c>
      <c r="C433" s="1536" t="s">
        <v>179</v>
      </c>
      <c r="E433" s="1537"/>
    </row>
    <row r="434" spans="1:5" ht="16.5">
      <c r="A434" s="1511" t="s">
        <v>1339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1340</v>
      </c>
      <c r="B435" s="1552" t="s">
        <v>298</v>
      </c>
      <c r="C435" s="1536" t="s">
        <v>179</v>
      </c>
      <c r="E435" s="1537"/>
    </row>
    <row r="436" spans="1:5" ht="18">
      <c r="A436" s="1531" t="s">
        <v>1341</v>
      </c>
      <c r="B436" s="1553" t="s">
        <v>1662</v>
      </c>
      <c r="C436" s="1536" t="s">
        <v>179</v>
      </c>
      <c r="E436" s="1537"/>
    </row>
    <row r="437" spans="1:5" ht="18">
      <c r="A437" s="1531" t="s">
        <v>1342</v>
      </c>
      <c r="B437" s="1554" t="s">
        <v>1663</v>
      </c>
      <c r="C437" s="1536" t="s">
        <v>179</v>
      </c>
      <c r="E437" s="1537"/>
    </row>
    <row r="438" spans="1:5" ht="18">
      <c r="A438" s="1531" t="s">
        <v>1343</v>
      </c>
      <c r="B438" s="1555" t="s">
        <v>1664</v>
      </c>
      <c r="C438" s="1536" t="s">
        <v>179</v>
      </c>
      <c r="E438" s="1537"/>
    </row>
    <row r="439" spans="1:5" ht="18">
      <c r="A439" s="1531" t="s">
        <v>1344</v>
      </c>
      <c r="B439" s="1554" t="s">
        <v>1665</v>
      </c>
      <c r="C439" s="1536" t="s">
        <v>179</v>
      </c>
      <c r="E439" s="1537"/>
    </row>
    <row r="440" spans="1:5" ht="18">
      <c r="A440" s="1531" t="s">
        <v>1345</v>
      </c>
      <c r="B440" s="1554" t="s">
        <v>1666</v>
      </c>
      <c r="C440" s="1536" t="s">
        <v>179</v>
      </c>
      <c r="E440" s="1537"/>
    </row>
    <row r="441" spans="1:5" ht="18">
      <c r="A441" s="1531" t="s">
        <v>1346</v>
      </c>
      <c r="B441" s="1556" t="s">
        <v>1667</v>
      </c>
      <c r="C441" s="1536" t="s">
        <v>179</v>
      </c>
      <c r="E441" s="1537"/>
    </row>
    <row r="442" spans="1:5" ht="18">
      <c r="A442" s="1531" t="s">
        <v>1347</v>
      </c>
      <c r="B442" s="1556" t="s">
        <v>1668</v>
      </c>
      <c r="C442" s="1536" t="s">
        <v>179</v>
      </c>
      <c r="E442" s="1537"/>
    </row>
    <row r="443" spans="1:5" ht="18">
      <c r="A443" s="1531" t="s">
        <v>1348</v>
      </c>
      <c r="B443" s="1556" t="s">
        <v>1669</v>
      </c>
      <c r="C443" s="1536" t="s">
        <v>179</v>
      </c>
      <c r="E443" s="1537"/>
    </row>
    <row r="444" spans="1:5" ht="18">
      <c r="A444" s="1531" t="s">
        <v>1349</v>
      </c>
      <c r="B444" s="1556" t="s">
        <v>1670</v>
      </c>
      <c r="C444" s="1536" t="s">
        <v>179</v>
      </c>
      <c r="E444" s="1537"/>
    </row>
    <row r="445" spans="1:5" ht="18">
      <c r="A445" s="1531" t="s">
        <v>1350</v>
      </c>
      <c r="B445" s="1556" t="s">
        <v>1671</v>
      </c>
      <c r="C445" s="1536" t="s">
        <v>179</v>
      </c>
      <c r="E445" s="1537"/>
    </row>
    <row r="446" spans="1:5" ht="18">
      <c r="A446" s="1531" t="s">
        <v>1351</v>
      </c>
      <c r="B446" s="1554" t="s">
        <v>1672</v>
      </c>
      <c r="C446" s="1536" t="s">
        <v>179</v>
      </c>
      <c r="E446" s="1537"/>
    </row>
    <row r="447" spans="1:5" ht="18">
      <c r="A447" s="1531" t="s">
        <v>1352</v>
      </c>
      <c r="B447" s="1554" t="s">
        <v>1673</v>
      </c>
      <c r="C447" s="1536" t="s">
        <v>179</v>
      </c>
      <c r="E447" s="1537"/>
    </row>
    <row r="448" spans="1:5" ht="18">
      <c r="A448" s="1531" t="s">
        <v>1353</v>
      </c>
      <c r="B448" s="1554" t="s">
        <v>1674</v>
      </c>
      <c r="C448" s="1536" t="s">
        <v>179</v>
      </c>
      <c r="E448" s="1537"/>
    </row>
    <row r="449" spans="1:5" ht="18.75" thickBot="1">
      <c r="A449" s="1531" t="s">
        <v>1354</v>
      </c>
      <c r="B449" s="1557" t="s">
        <v>1675</v>
      </c>
      <c r="C449" s="1536" t="s">
        <v>179</v>
      </c>
      <c r="E449" s="1537"/>
    </row>
    <row r="450" spans="1:5" ht="18">
      <c r="A450" s="1531" t="s">
        <v>1355</v>
      </c>
      <c r="B450" s="1553" t="s">
        <v>1676</v>
      </c>
      <c r="C450" s="1536" t="s">
        <v>179</v>
      </c>
      <c r="E450" s="1537"/>
    </row>
    <row r="451" spans="1:5" ht="18">
      <c r="A451" s="1531" t="s">
        <v>1356</v>
      </c>
      <c r="B451" s="1555" t="s">
        <v>1677</v>
      </c>
      <c r="C451" s="1536" t="s">
        <v>179</v>
      </c>
      <c r="E451" s="1537"/>
    </row>
    <row r="452" spans="1:5" ht="18">
      <c r="A452" s="1531" t="s">
        <v>1357</v>
      </c>
      <c r="B452" s="1554" t="s">
        <v>1678</v>
      </c>
      <c r="C452" s="1536" t="s">
        <v>179</v>
      </c>
      <c r="E452" s="1537"/>
    </row>
    <row r="453" spans="1:5" ht="18">
      <c r="A453" s="1531" t="s">
        <v>1358</v>
      </c>
      <c r="B453" s="1554" t="s">
        <v>1679</v>
      </c>
      <c r="C453" s="1536" t="s">
        <v>179</v>
      </c>
      <c r="E453" s="1537"/>
    </row>
    <row r="454" spans="1:5" ht="18">
      <c r="A454" s="1531" t="s">
        <v>1359</v>
      </c>
      <c r="B454" s="1554" t="s">
        <v>1680</v>
      </c>
      <c r="C454" s="1536" t="s">
        <v>179</v>
      </c>
      <c r="E454" s="1537"/>
    </row>
    <row r="455" spans="1:5" ht="18">
      <c r="A455" s="1531" t="s">
        <v>1360</v>
      </c>
      <c r="B455" s="1554" t="s">
        <v>1681</v>
      </c>
      <c r="C455" s="1536" t="s">
        <v>179</v>
      </c>
      <c r="E455" s="1537"/>
    </row>
    <row r="456" spans="1:5" ht="18">
      <c r="A456" s="1531" t="s">
        <v>1361</v>
      </c>
      <c r="B456" s="1554" t="s">
        <v>1682</v>
      </c>
      <c r="C456" s="1536" t="s">
        <v>179</v>
      </c>
      <c r="E456" s="1537"/>
    </row>
    <row r="457" spans="1:5" ht="18">
      <c r="A457" s="1531" t="s">
        <v>1362</v>
      </c>
      <c r="B457" s="1554" t="s">
        <v>1683</v>
      </c>
      <c r="C457" s="1536" t="s">
        <v>179</v>
      </c>
      <c r="E457" s="1537"/>
    </row>
    <row r="458" spans="1:5" ht="18">
      <c r="A458" s="1531" t="s">
        <v>1363</v>
      </c>
      <c r="B458" s="1554" t="s">
        <v>1684</v>
      </c>
      <c r="C458" s="1536" t="s">
        <v>179</v>
      </c>
      <c r="E458" s="1537"/>
    </row>
    <row r="459" spans="1:5" ht="18">
      <c r="A459" s="1531" t="s">
        <v>1364</v>
      </c>
      <c r="B459" s="1554" t="s">
        <v>1685</v>
      </c>
      <c r="C459" s="1536" t="s">
        <v>179</v>
      </c>
      <c r="E459" s="1537"/>
    </row>
    <row r="460" spans="1:5" ht="18">
      <c r="A460" s="1531" t="s">
        <v>1365</v>
      </c>
      <c r="B460" s="1554" t="s">
        <v>1686</v>
      </c>
      <c r="C460" s="1536" t="s">
        <v>179</v>
      </c>
      <c r="E460" s="1537"/>
    </row>
    <row r="461" spans="1:5" ht="18">
      <c r="A461" s="1531" t="s">
        <v>1366</v>
      </c>
      <c r="B461" s="1554" t="s">
        <v>1687</v>
      </c>
      <c r="C461" s="1536" t="s">
        <v>179</v>
      </c>
      <c r="E461" s="1537"/>
    </row>
    <row r="462" spans="1:5" ht="18.75" thickBot="1">
      <c r="A462" s="1531" t="s">
        <v>1367</v>
      </c>
      <c r="B462" s="1557" t="s">
        <v>1688</v>
      </c>
      <c r="C462" s="1536" t="s">
        <v>179</v>
      </c>
      <c r="E462" s="1537"/>
    </row>
    <row r="463" spans="1:5" ht="18">
      <c r="A463" s="1531" t="s">
        <v>1368</v>
      </c>
      <c r="B463" s="1553" t="s">
        <v>1689</v>
      </c>
      <c r="C463" s="1536" t="s">
        <v>179</v>
      </c>
      <c r="E463" s="1537"/>
    </row>
    <row r="464" spans="1:5" ht="18">
      <c r="A464" s="1531" t="s">
        <v>1369</v>
      </c>
      <c r="B464" s="1554" t="s">
        <v>1690</v>
      </c>
      <c r="C464" s="1536" t="s">
        <v>179</v>
      </c>
      <c r="E464" s="1537"/>
    </row>
    <row r="465" spans="1:5" ht="18">
      <c r="A465" s="1531" t="s">
        <v>1370</v>
      </c>
      <c r="B465" s="1554" t="s">
        <v>1691</v>
      </c>
      <c r="C465" s="1536" t="s">
        <v>179</v>
      </c>
      <c r="E465" s="1537"/>
    </row>
    <row r="466" spans="1:5" ht="18">
      <c r="A466" s="1531" t="s">
        <v>1371</v>
      </c>
      <c r="B466" s="1554" t="s">
        <v>1692</v>
      </c>
      <c r="C466" s="1536" t="s">
        <v>179</v>
      </c>
      <c r="E466" s="1537"/>
    </row>
    <row r="467" spans="1:5" ht="18">
      <c r="A467" s="1531" t="s">
        <v>1372</v>
      </c>
      <c r="B467" s="1555" t="s">
        <v>1693</v>
      </c>
      <c r="C467" s="1536" t="s">
        <v>179</v>
      </c>
      <c r="E467" s="1537"/>
    </row>
    <row r="468" spans="1:5" ht="18">
      <c r="A468" s="1531" t="s">
        <v>1373</v>
      </c>
      <c r="B468" s="1554" t="s">
        <v>1694</v>
      </c>
      <c r="C468" s="1536" t="s">
        <v>179</v>
      </c>
      <c r="E468" s="1537"/>
    </row>
    <row r="469" spans="1:5" ht="18">
      <c r="A469" s="1531" t="s">
        <v>1374</v>
      </c>
      <c r="B469" s="1554" t="s">
        <v>1695</v>
      </c>
      <c r="C469" s="1536" t="s">
        <v>179</v>
      </c>
      <c r="E469" s="1537"/>
    </row>
    <row r="470" spans="1:5" ht="18">
      <c r="A470" s="1531" t="s">
        <v>1375</v>
      </c>
      <c r="B470" s="1554" t="s">
        <v>1696</v>
      </c>
      <c r="C470" s="1536" t="s">
        <v>179</v>
      </c>
      <c r="E470" s="1537"/>
    </row>
    <row r="471" spans="1:5" ht="18">
      <c r="A471" s="1531" t="s">
        <v>1376</v>
      </c>
      <c r="B471" s="1554" t="s">
        <v>1697</v>
      </c>
      <c r="C471" s="1536" t="s">
        <v>179</v>
      </c>
      <c r="E471" s="1537"/>
    </row>
    <row r="472" spans="1:5" ht="18">
      <c r="A472" s="1531" t="s">
        <v>1377</v>
      </c>
      <c r="B472" s="1554" t="s">
        <v>1698</v>
      </c>
      <c r="C472" s="1536" t="s">
        <v>179</v>
      </c>
      <c r="E472" s="1537"/>
    </row>
    <row r="473" spans="1:5" ht="18">
      <c r="A473" s="1531" t="s">
        <v>1378</v>
      </c>
      <c r="B473" s="1554" t="s">
        <v>1699</v>
      </c>
      <c r="C473" s="1536" t="s">
        <v>179</v>
      </c>
      <c r="E473" s="1537"/>
    </row>
    <row r="474" spans="1:5" ht="18.75" thickBot="1">
      <c r="A474" s="1531" t="s">
        <v>1379</v>
      </c>
      <c r="B474" s="1557" t="s">
        <v>1700</v>
      </c>
      <c r="C474" s="1536" t="s">
        <v>179</v>
      </c>
      <c r="E474" s="1537"/>
    </row>
    <row r="475" spans="1:5" ht="18">
      <c r="A475" s="1531" t="s">
        <v>1380</v>
      </c>
      <c r="B475" s="1558" t="s">
        <v>1701</v>
      </c>
      <c r="C475" s="1536" t="s">
        <v>179</v>
      </c>
      <c r="E475" s="1537"/>
    </row>
    <row r="476" spans="1:5" ht="18">
      <c r="A476" s="1531" t="s">
        <v>1381</v>
      </c>
      <c r="B476" s="1554" t="s">
        <v>1702</v>
      </c>
      <c r="C476" s="1536" t="s">
        <v>179</v>
      </c>
      <c r="E476" s="1537"/>
    </row>
    <row r="477" spans="1:5" ht="18">
      <c r="A477" s="1531" t="s">
        <v>1382</v>
      </c>
      <c r="B477" s="1554" t="s">
        <v>1703</v>
      </c>
      <c r="C477" s="1536" t="s">
        <v>179</v>
      </c>
      <c r="E477" s="1537"/>
    </row>
    <row r="478" spans="1:5" ht="18">
      <c r="A478" s="1531" t="s">
        <v>1383</v>
      </c>
      <c r="B478" s="1554" t="s">
        <v>1704</v>
      </c>
      <c r="C478" s="1536" t="s">
        <v>179</v>
      </c>
      <c r="E478" s="1537"/>
    </row>
    <row r="479" spans="1:5" ht="18">
      <c r="A479" s="1531" t="s">
        <v>1384</v>
      </c>
      <c r="B479" s="1554" t="s">
        <v>1705</v>
      </c>
      <c r="C479" s="1536" t="s">
        <v>179</v>
      </c>
      <c r="E479" s="1537"/>
    </row>
    <row r="480" spans="1:5" ht="18">
      <c r="A480" s="1531" t="s">
        <v>1385</v>
      </c>
      <c r="B480" s="1554" t="s">
        <v>1706</v>
      </c>
      <c r="C480" s="1536" t="s">
        <v>179</v>
      </c>
      <c r="E480" s="1537"/>
    </row>
    <row r="481" spans="1:5" ht="18">
      <c r="A481" s="1531" t="s">
        <v>1386</v>
      </c>
      <c r="B481" s="1554" t="s">
        <v>1707</v>
      </c>
      <c r="C481" s="1536" t="s">
        <v>179</v>
      </c>
      <c r="E481" s="1537"/>
    </row>
    <row r="482" spans="1:5" ht="18">
      <c r="A482" s="1531" t="s">
        <v>1387</v>
      </c>
      <c r="B482" s="1554" t="s">
        <v>1708</v>
      </c>
      <c r="C482" s="1536" t="s">
        <v>179</v>
      </c>
      <c r="E482" s="1537"/>
    </row>
    <row r="483" spans="1:5" ht="18">
      <c r="A483" s="1531" t="s">
        <v>1388</v>
      </c>
      <c r="B483" s="1554" t="s">
        <v>1709</v>
      </c>
      <c r="C483" s="1536" t="s">
        <v>179</v>
      </c>
      <c r="E483" s="1537"/>
    </row>
    <row r="484" spans="1:5" ht="18.75" thickBot="1">
      <c r="A484" s="1531" t="s">
        <v>1389</v>
      </c>
      <c r="B484" s="1557" t="s">
        <v>1710</v>
      </c>
      <c r="C484" s="1536" t="s">
        <v>179</v>
      </c>
      <c r="E484" s="1537"/>
    </row>
    <row r="485" spans="1:5" ht="18">
      <c r="A485" s="1531" t="s">
        <v>1390</v>
      </c>
      <c r="B485" s="1553" t="s">
        <v>1711</v>
      </c>
      <c r="C485" s="1536" t="s">
        <v>179</v>
      </c>
      <c r="E485" s="1537"/>
    </row>
    <row r="486" spans="1:5" ht="18">
      <c r="A486" s="1531" t="s">
        <v>1391</v>
      </c>
      <c r="B486" s="1554" t="s">
        <v>1712</v>
      </c>
      <c r="C486" s="1536" t="s">
        <v>179</v>
      </c>
      <c r="E486" s="1537"/>
    </row>
    <row r="487" spans="1:5" ht="18">
      <c r="A487" s="1531" t="s">
        <v>1392</v>
      </c>
      <c r="B487" s="1554" t="s">
        <v>1713</v>
      </c>
      <c r="C487" s="1536" t="s">
        <v>179</v>
      </c>
      <c r="E487" s="1537"/>
    </row>
    <row r="488" spans="1:5" ht="18">
      <c r="A488" s="1531" t="s">
        <v>1393</v>
      </c>
      <c r="B488" s="1555" t="s">
        <v>1714</v>
      </c>
      <c r="C488" s="1536" t="s">
        <v>179</v>
      </c>
      <c r="E488" s="1537"/>
    </row>
    <row r="489" spans="1:5" ht="18">
      <c r="A489" s="1531" t="s">
        <v>1394</v>
      </c>
      <c r="B489" s="1554" t="s">
        <v>1715</v>
      </c>
      <c r="C489" s="1536" t="s">
        <v>179</v>
      </c>
      <c r="E489" s="1537"/>
    </row>
    <row r="490" spans="1:5" ht="18">
      <c r="A490" s="1531" t="s">
        <v>1395</v>
      </c>
      <c r="B490" s="1554" t="s">
        <v>1716</v>
      </c>
      <c r="C490" s="1536" t="s">
        <v>179</v>
      </c>
      <c r="E490" s="1537"/>
    </row>
    <row r="491" spans="1:5" ht="18">
      <c r="A491" s="1531" t="s">
        <v>1396</v>
      </c>
      <c r="B491" s="1554" t="s">
        <v>1717</v>
      </c>
      <c r="C491" s="1536" t="s">
        <v>179</v>
      </c>
      <c r="E491" s="1537"/>
    </row>
    <row r="492" spans="1:5" ht="18">
      <c r="A492" s="1531" t="s">
        <v>1397</v>
      </c>
      <c r="B492" s="1554" t="s">
        <v>1718</v>
      </c>
      <c r="C492" s="1536" t="s">
        <v>179</v>
      </c>
      <c r="E492" s="1537"/>
    </row>
    <row r="493" spans="1:5" ht="18">
      <c r="A493" s="1531" t="s">
        <v>1398</v>
      </c>
      <c r="B493" s="1554" t="s">
        <v>1719</v>
      </c>
      <c r="C493" s="1536" t="s">
        <v>179</v>
      </c>
      <c r="E493" s="1537"/>
    </row>
    <row r="494" spans="1:5" ht="18">
      <c r="A494" s="1531" t="s">
        <v>1399</v>
      </c>
      <c r="B494" s="1554" t="s">
        <v>1720</v>
      </c>
      <c r="C494" s="1536" t="s">
        <v>179</v>
      </c>
      <c r="E494" s="1537"/>
    </row>
    <row r="495" spans="1:5" ht="18.75" thickBot="1">
      <c r="A495" s="1531" t="s">
        <v>1400</v>
      </c>
      <c r="B495" s="1557" t="s">
        <v>1721</v>
      </c>
      <c r="C495" s="1536" t="s">
        <v>179</v>
      </c>
      <c r="E495" s="1537"/>
    </row>
    <row r="496" spans="1:5" ht="18">
      <c r="A496" s="1531" t="s">
        <v>1401</v>
      </c>
      <c r="B496" s="1553" t="s">
        <v>1722</v>
      </c>
      <c r="C496" s="1536" t="s">
        <v>179</v>
      </c>
      <c r="E496" s="1537"/>
    </row>
    <row r="497" spans="1:5" ht="18">
      <c r="A497" s="1531" t="s">
        <v>1402</v>
      </c>
      <c r="B497" s="1554" t="s">
        <v>1723</v>
      </c>
      <c r="C497" s="1536" t="s">
        <v>179</v>
      </c>
      <c r="E497" s="1537"/>
    </row>
    <row r="498" spans="1:5" ht="18">
      <c r="A498" s="1531" t="s">
        <v>1403</v>
      </c>
      <c r="B498" s="1555" t="s">
        <v>1724</v>
      </c>
      <c r="C498" s="1536" t="s">
        <v>179</v>
      </c>
      <c r="E498" s="1537"/>
    </row>
    <row r="499" spans="1:5" ht="18">
      <c r="A499" s="1531" t="s">
        <v>1404</v>
      </c>
      <c r="B499" s="1554" t="s">
        <v>1725</v>
      </c>
      <c r="C499" s="1536" t="s">
        <v>179</v>
      </c>
      <c r="E499" s="1537"/>
    </row>
    <row r="500" spans="1:5" ht="18">
      <c r="A500" s="1531" t="s">
        <v>1405</v>
      </c>
      <c r="B500" s="1554" t="s">
        <v>1726</v>
      </c>
      <c r="C500" s="1536" t="s">
        <v>179</v>
      </c>
      <c r="E500" s="1537"/>
    </row>
    <row r="501" spans="1:5" ht="18">
      <c r="A501" s="1531" t="s">
        <v>1406</v>
      </c>
      <c r="B501" s="1554" t="s">
        <v>1727</v>
      </c>
      <c r="C501" s="1536" t="s">
        <v>179</v>
      </c>
      <c r="E501" s="1537"/>
    </row>
    <row r="502" spans="1:5" ht="18">
      <c r="A502" s="1531" t="s">
        <v>1407</v>
      </c>
      <c r="B502" s="1554" t="s">
        <v>1728</v>
      </c>
      <c r="C502" s="1536" t="s">
        <v>179</v>
      </c>
      <c r="E502" s="1537"/>
    </row>
    <row r="503" spans="1:5" ht="18">
      <c r="A503" s="1531" t="s">
        <v>1408</v>
      </c>
      <c r="B503" s="1554" t="s">
        <v>1729</v>
      </c>
      <c r="C503" s="1536" t="s">
        <v>179</v>
      </c>
      <c r="E503" s="1537"/>
    </row>
    <row r="504" spans="1:5" ht="18">
      <c r="A504" s="1531" t="s">
        <v>1409</v>
      </c>
      <c r="B504" s="1554" t="s">
        <v>1730</v>
      </c>
      <c r="C504" s="1536" t="s">
        <v>179</v>
      </c>
      <c r="E504" s="1537"/>
    </row>
    <row r="505" spans="1:5" ht="18.75" thickBot="1">
      <c r="A505" s="1531" t="s">
        <v>1410</v>
      </c>
      <c r="B505" s="1557" t="s">
        <v>1731</v>
      </c>
      <c r="C505" s="1536" t="s">
        <v>179</v>
      </c>
      <c r="E505" s="1537"/>
    </row>
    <row r="506" spans="1:5" ht="18">
      <c r="A506" s="1531" t="s">
        <v>1411</v>
      </c>
      <c r="B506" s="1558" t="s">
        <v>1732</v>
      </c>
      <c r="C506" s="1536" t="s">
        <v>179</v>
      </c>
      <c r="E506" s="1537"/>
    </row>
    <row r="507" spans="1:5" ht="18">
      <c r="A507" s="1531" t="s">
        <v>1412</v>
      </c>
      <c r="B507" s="1554" t="s">
        <v>1733</v>
      </c>
      <c r="C507" s="1536" t="s">
        <v>179</v>
      </c>
      <c r="E507" s="1537"/>
    </row>
    <row r="508" spans="1:5" ht="18">
      <c r="A508" s="1531" t="s">
        <v>1413</v>
      </c>
      <c r="B508" s="1554" t="s">
        <v>1734</v>
      </c>
      <c r="C508" s="1536" t="s">
        <v>179</v>
      </c>
      <c r="E508" s="1537"/>
    </row>
    <row r="509" spans="1:5" ht="18.75" thickBot="1">
      <c r="A509" s="1531" t="s">
        <v>1414</v>
      </c>
      <c r="B509" s="1557" t="s">
        <v>1735</v>
      </c>
      <c r="C509" s="1536" t="s">
        <v>179</v>
      </c>
      <c r="E509" s="1537"/>
    </row>
    <row r="510" spans="1:5" ht="18">
      <c r="A510" s="1531" t="s">
        <v>1415</v>
      </c>
      <c r="B510" s="1553" t="s">
        <v>1736</v>
      </c>
      <c r="C510" s="1536" t="s">
        <v>179</v>
      </c>
      <c r="E510" s="1537"/>
    </row>
    <row r="511" spans="1:5" ht="18">
      <c r="A511" s="1531" t="s">
        <v>1416</v>
      </c>
      <c r="B511" s="1554" t="s">
        <v>1737</v>
      </c>
      <c r="C511" s="1536" t="s">
        <v>179</v>
      </c>
      <c r="E511" s="1537"/>
    </row>
    <row r="512" spans="1:5" ht="18">
      <c r="A512" s="1531" t="s">
        <v>1417</v>
      </c>
      <c r="B512" s="1555" t="s">
        <v>1738</v>
      </c>
      <c r="C512" s="1536" t="s">
        <v>179</v>
      </c>
      <c r="E512" s="1537"/>
    </row>
    <row r="513" spans="1:5" ht="18">
      <c r="A513" s="1531" t="s">
        <v>1418</v>
      </c>
      <c r="B513" s="1554" t="s">
        <v>1739</v>
      </c>
      <c r="C513" s="1536" t="s">
        <v>179</v>
      </c>
      <c r="E513" s="1537"/>
    </row>
    <row r="514" spans="1:5" ht="18">
      <c r="A514" s="1531" t="s">
        <v>1419</v>
      </c>
      <c r="B514" s="1554" t="s">
        <v>1740</v>
      </c>
      <c r="C514" s="1536" t="s">
        <v>179</v>
      </c>
      <c r="E514" s="1537"/>
    </row>
    <row r="515" spans="1:5" ht="18">
      <c r="A515" s="1531" t="s">
        <v>1420</v>
      </c>
      <c r="B515" s="1554" t="s">
        <v>1741</v>
      </c>
      <c r="C515" s="1536" t="s">
        <v>179</v>
      </c>
      <c r="E515" s="1537"/>
    </row>
    <row r="516" spans="1:5" ht="18">
      <c r="A516" s="1531" t="s">
        <v>1421</v>
      </c>
      <c r="B516" s="1554" t="s">
        <v>1742</v>
      </c>
      <c r="C516" s="1536" t="s">
        <v>179</v>
      </c>
      <c r="E516" s="1537"/>
    </row>
    <row r="517" spans="1:5" ht="18.75" thickBot="1">
      <c r="A517" s="1531" t="s">
        <v>1422</v>
      </c>
      <c r="B517" s="1557" t="s">
        <v>1743</v>
      </c>
      <c r="C517" s="1536" t="s">
        <v>179</v>
      </c>
      <c r="E517" s="1537"/>
    </row>
    <row r="518" spans="1:5" ht="18">
      <c r="A518" s="1531" t="s">
        <v>1423</v>
      </c>
      <c r="B518" s="1553" t="s">
        <v>1744</v>
      </c>
      <c r="C518" s="1536" t="s">
        <v>179</v>
      </c>
      <c r="E518" s="1537"/>
    </row>
    <row r="519" spans="1:5" ht="18">
      <c r="A519" s="1531" t="s">
        <v>1424</v>
      </c>
      <c r="B519" s="1554" t="s">
        <v>1745</v>
      </c>
      <c r="C519" s="1536" t="s">
        <v>179</v>
      </c>
      <c r="E519" s="1537"/>
    </row>
    <row r="520" spans="1:5" ht="18">
      <c r="A520" s="1531" t="s">
        <v>1425</v>
      </c>
      <c r="B520" s="1554" t="s">
        <v>1746</v>
      </c>
      <c r="C520" s="1536" t="s">
        <v>179</v>
      </c>
      <c r="E520" s="1537"/>
    </row>
    <row r="521" spans="1:5" ht="18">
      <c r="A521" s="1531" t="s">
        <v>1426</v>
      </c>
      <c r="B521" s="1554" t="s">
        <v>1747</v>
      </c>
      <c r="C521" s="1536" t="s">
        <v>179</v>
      </c>
      <c r="E521" s="1537"/>
    </row>
    <row r="522" spans="1:5" ht="18">
      <c r="A522" s="1531" t="s">
        <v>1427</v>
      </c>
      <c r="B522" s="1555" t="s">
        <v>1748</v>
      </c>
      <c r="C522" s="1536" t="s">
        <v>179</v>
      </c>
      <c r="E522" s="1537"/>
    </row>
    <row r="523" spans="1:5" ht="18">
      <c r="A523" s="1531" t="s">
        <v>1428</v>
      </c>
      <c r="B523" s="1554" t="s">
        <v>1749</v>
      </c>
      <c r="C523" s="1536" t="s">
        <v>179</v>
      </c>
      <c r="E523" s="1537"/>
    </row>
    <row r="524" spans="1:5" ht="18.75" thickBot="1">
      <c r="A524" s="1531" t="s">
        <v>1429</v>
      </c>
      <c r="B524" s="1557" t="s">
        <v>1750</v>
      </c>
      <c r="C524" s="1536" t="s">
        <v>179</v>
      </c>
      <c r="E524" s="1537"/>
    </row>
    <row r="525" spans="1:5" ht="18">
      <c r="A525" s="1531" t="s">
        <v>1430</v>
      </c>
      <c r="B525" s="1553" t="s">
        <v>1751</v>
      </c>
      <c r="C525" s="1536" t="s">
        <v>179</v>
      </c>
      <c r="E525" s="1537"/>
    </row>
    <row r="526" spans="1:5" ht="18">
      <c r="A526" s="1531" t="s">
        <v>1431</v>
      </c>
      <c r="B526" s="1554" t="s">
        <v>1752</v>
      </c>
      <c r="C526" s="1536" t="s">
        <v>179</v>
      </c>
      <c r="E526" s="1537"/>
    </row>
    <row r="527" spans="1:5" ht="18">
      <c r="A527" s="1531" t="s">
        <v>1432</v>
      </c>
      <c r="B527" s="1554" t="s">
        <v>1753</v>
      </c>
      <c r="C527" s="1536" t="s">
        <v>179</v>
      </c>
      <c r="E527" s="1537"/>
    </row>
    <row r="528" spans="1:5" ht="18">
      <c r="A528" s="1531" t="s">
        <v>1433</v>
      </c>
      <c r="B528" s="1554" t="s">
        <v>1754</v>
      </c>
      <c r="C528" s="1536" t="s">
        <v>179</v>
      </c>
      <c r="E528" s="1537"/>
    </row>
    <row r="529" spans="1:5" ht="18">
      <c r="A529" s="1531" t="s">
        <v>1434</v>
      </c>
      <c r="B529" s="1555" t="s">
        <v>1755</v>
      </c>
      <c r="C529" s="1536" t="s">
        <v>179</v>
      </c>
      <c r="E529" s="1537"/>
    </row>
    <row r="530" spans="1:5" ht="18">
      <c r="A530" s="1531" t="s">
        <v>1435</v>
      </c>
      <c r="B530" s="1554" t="s">
        <v>1756</v>
      </c>
      <c r="C530" s="1536" t="s">
        <v>179</v>
      </c>
      <c r="E530" s="1537"/>
    </row>
    <row r="531" spans="1:5" ht="18">
      <c r="A531" s="1531" t="s">
        <v>1436</v>
      </c>
      <c r="B531" s="1554" t="s">
        <v>1757</v>
      </c>
      <c r="C531" s="1536" t="s">
        <v>179</v>
      </c>
      <c r="E531" s="1537"/>
    </row>
    <row r="532" spans="1:5" ht="18">
      <c r="A532" s="1531" t="s">
        <v>1437</v>
      </c>
      <c r="B532" s="1554" t="s">
        <v>1758</v>
      </c>
      <c r="C532" s="1536" t="s">
        <v>179</v>
      </c>
      <c r="E532" s="1537"/>
    </row>
    <row r="533" spans="1:5" ht="18.75" thickBot="1">
      <c r="A533" s="1531" t="s">
        <v>1438</v>
      </c>
      <c r="B533" s="1557" t="s">
        <v>1759</v>
      </c>
      <c r="C533" s="1536" t="s">
        <v>179</v>
      </c>
      <c r="E533" s="1537"/>
    </row>
    <row r="534" spans="1:5" ht="18">
      <c r="A534" s="1531" t="s">
        <v>1439</v>
      </c>
      <c r="B534" s="1553" t="s">
        <v>1760</v>
      </c>
      <c r="C534" s="1536" t="s">
        <v>179</v>
      </c>
      <c r="E534" s="1537"/>
    </row>
    <row r="535" spans="1:5" ht="18">
      <c r="A535" s="1531" t="s">
        <v>1440</v>
      </c>
      <c r="B535" s="1554" t="s">
        <v>1761</v>
      </c>
      <c r="C535" s="1536" t="s">
        <v>179</v>
      </c>
      <c r="E535" s="1537"/>
    </row>
    <row r="536" spans="1:5" ht="18">
      <c r="A536" s="1531" t="s">
        <v>1441</v>
      </c>
      <c r="B536" s="1555" t="s">
        <v>1762</v>
      </c>
      <c r="C536" s="1536" t="s">
        <v>179</v>
      </c>
      <c r="E536" s="1537"/>
    </row>
    <row r="537" spans="1:5" ht="18">
      <c r="A537" s="1531" t="s">
        <v>1442</v>
      </c>
      <c r="B537" s="1554" t="s">
        <v>1763</v>
      </c>
      <c r="C537" s="1536" t="s">
        <v>179</v>
      </c>
      <c r="E537" s="1537"/>
    </row>
    <row r="538" spans="1:5" ht="18">
      <c r="A538" s="1531" t="s">
        <v>1443</v>
      </c>
      <c r="B538" s="1554" t="s">
        <v>1764</v>
      </c>
      <c r="C538" s="1536" t="s">
        <v>179</v>
      </c>
      <c r="E538" s="1537"/>
    </row>
    <row r="539" spans="1:5" ht="18">
      <c r="A539" s="1531" t="s">
        <v>1444</v>
      </c>
      <c r="B539" s="1554" t="s">
        <v>1765</v>
      </c>
      <c r="C539" s="1536" t="s">
        <v>179</v>
      </c>
      <c r="E539" s="1537"/>
    </row>
    <row r="540" spans="1:5" ht="18">
      <c r="A540" s="1531" t="s">
        <v>1445</v>
      </c>
      <c r="B540" s="1554" t="s">
        <v>1766</v>
      </c>
      <c r="C540" s="1536" t="s">
        <v>179</v>
      </c>
      <c r="E540" s="1537"/>
    </row>
    <row r="541" spans="1:5" ht="18.75" thickBot="1">
      <c r="A541" s="1531" t="s">
        <v>1446</v>
      </c>
      <c r="B541" s="1557" t="s">
        <v>1767</v>
      </c>
      <c r="C541" s="1536" t="s">
        <v>179</v>
      </c>
      <c r="E541" s="1537"/>
    </row>
    <row r="542" spans="1:5" ht="18">
      <c r="A542" s="1531" t="s">
        <v>1447</v>
      </c>
      <c r="B542" s="1553" t="s">
        <v>1768</v>
      </c>
      <c r="C542" s="1536" t="s">
        <v>179</v>
      </c>
      <c r="E542" s="1537"/>
    </row>
    <row r="543" spans="1:5" ht="18">
      <c r="A543" s="1531" t="s">
        <v>1448</v>
      </c>
      <c r="B543" s="1554" t="s">
        <v>1769</v>
      </c>
      <c r="C543" s="1536" t="s">
        <v>179</v>
      </c>
      <c r="E543" s="1537"/>
    </row>
    <row r="544" spans="1:5" ht="18">
      <c r="A544" s="1531" t="s">
        <v>1449</v>
      </c>
      <c r="B544" s="1554" t="s">
        <v>1770</v>
      </c>
      <c r="C544" s="1536" t="s">
        <v>179</v>
      </c>
      <c r="E544" s="1537"/>
    </row>
    <row r="545" spans="1:5" ht="18">
      <c r="A545" s="1531" t="s">
        <v>1450</v>
      </c>
      <c r="B545" s="1554" t="s">
        <v>1771</v>
      </c>
      <c r="C545" s="1536" t="s">
        <v>179</v>
      </c>
      <c r="E545" s="1537"/>
    </row>
    <row r="546" spans="1:5" ht="18">
      <c r="A546" s="1531" t="s">
        <v>1451</v>
      </c>
      <c r="B546" s="1554" t="s">
        <v>1772</v>
      </c>
      <c r="C546" s="1536" t="s">
        <v>179</v>
      </c>
      <c r="E546" s="1537"/>
    </row>
    <row r="547" spans="1:5" ht="18">
      <c r="A547" s="1531" t="s">
        <v>1452</v>
      </c>
      <c r="B547" s="1554" t="s">
        <v>1773</v>
      </c>
      <c r="C547" s="1536" t="s">
        <v>179</v>
      </c>
      <c r="E547" s="1537"/>
    </row>
    <row r="548" spans="1:5" ht="18">
      <c r="A548" s="1531" t="s">
        <v>1453</v>
      </c>
      <c r="B548" s="1554" t="s">
        <v>1774</v>
      </c>
      <c r="C548" s="1536" t="s">
        <v>179</v>
      </c>
      <c r="E548" s="1537"/>
    </row>
    <row r="549" spans="1:5" ht="18">
      <c r="A549" s="1531" t="s">
        <v>1454</v>
      </c>
      <c r="B549" s="1554" t="s">
        <v>1775</v>
      </c>
      <c r="C549" s="1536" t="s">
        <v>179</v>
      </c>
      <c r="E549" s="1537"/>
    </row>
    <row r="550" spans="1:5" ht="18">
      <c r="A550" s="1531" t="s">
        <v>1455</v>
      </c>
      <c r="B550" s="1555" t="s">
        <v>1776</v>
      </c>
      <c r="C550" s="1536" t="s">
        <v>179</v>
      </c>
      <c r="E550" s="1537"/>
    </row>
    <row r="551" spans="1:5" ht="18">
      <c r="A551" s="1531" t="s">
        <v>1456</v>
      </c>
      <c r="B551" s="1554" t="s">
        <v>1777</v>
      </c>
      <c r="C551" s="1536" t="s">
        <v>179</v>
      </c>
      <c r="E551" s="1537"/>
    </row>
    <row r="552" spans="1:5" ht="18.75" thickBot="1">
      <c r="A552" s="1531" t="s">
        <v>1457</v>
      </c>
      <c r="B552" s="1557" t="s">
        <v>1778</v>
      </c>
      <c r="C552" s="1536" t="s">
        <v>179</v>
      </c>
      <c r="E552" s="1537"/>
    </row>
    <row r="553" spans="1:5" ht="18">
      <c r="A553" s="1531" t="s">
        <v>1458</v>
      </c>
      <c r="B553" s="1553" t="s">
        <v>1779</v>
      </c>
      <c r="C553" s="1536" t="s">
        <v>179</v>
      </c>
      <c r="E553" s="1537"/>
    </row>
    <row r="554" spans="1:5" ht="18">
      <c r="A554" s="1531" t="s">
        <v>1459</v>
      </c>
      <c r="B554" s="1554" t="s">
        <v>1780</v>
      </c>
      <c r="C554" s="1536" t="s">
        <v>179</v>
      </c>
      <c r="E554" s="1537"/>
    </row>
    <row r="555" spans="1:5" ht="18">
      <c r="A555" s="1531" t="s">
        <v>1460</v>
      </c>
      <c r="B555" s="1554" t="s">
        <v>1781</v>
      </c>
      <c r="C555" s="1536" t="s">
        <v>179</v>
      </c>
      <c r="E555" s="1537"/>
    </row>
    <row r="556" spans="1:5" ht="18">
      <c r="A556" s="1531" t="s">
        <v>1461</v>
      </c>
      <c r="B556" s="1554" t="s">
        <v>1782</v>
      </c>
      <c r="C556" s="1536" t="s">
        <v>179</v>
      </c>
      <c r="E556" s="1537"/>
    </row>
    <row r="557" spans="1:5" ht="18">
      <c r="A557" s="1531" t="s">
        <v>1462</v>
      </c>
      <c r="B557" s="1554" t="s">
        <v>1783</v>
      </c>
      <c r="C557" s="1536" t="s">
        <v>179</v>
      </c>
      <c r="E557" s="1537"/>
    </row>
    <row r="558" spans="1:5" ht="18">
      <c r="A558" s="1531" t="s">
        <v>1463</v>
      </c>
      <c r="B558" s="1555" t="s">
        <v>1784</v>
      </c>
      <c r="C558" s="1536" t="s">
        <v>179</v>
      </c>
      <c r="E558" s="1537"/>
    </row>
    <row r="559" spans="1:5" ht="18">
      <c r="A559" s="1531" t="s">
        <v>1464</v>
      </c>
      <c r="B559" s="1554" t="s">
        <v>1785</v>
      </c>
      <c r="C559" s="1536" t="s">
        <v>179</v>
      </c>
      <c r="E559" s="1537"/>
    </row>
    <row r="560" spans="1:5" ht="18">
      <c r="A560" s="1531" t="s">
        <v>1465</v>
      </c>
      <c r="B560" s="1554" t="s">
        <v>1786</v>
      </c>
      <c r="C560" s="1536" t="s">
        <v>179</v>
      </c>
      <c r="E560" s="1537"/>
    </row>
    <row r="561" spans="1:5" ht="18">
      <c r="A561" s="1531" t="s">
        <v>1466</v>
      </c>
      <c r="B561" s="1554" t="s">
        <v>1787</v>
      </c>
      <c r="C561" s="1536" t="s">
        <v>179</v>
      </c>
      <c r="E561" s="1537"/>
    </row>
    <row r="562" spans="1:5" ht="18">
      <c r="A562" s="1531" t="s">
        <v>1467</v>
      </c>
      <c r="B562" s="1554" t="s">
        <v>1788</v>
      </c>
      <c r="C562" s="1536" t="s">
        <v>179</v>
      </c>
      <c r="E562" s="1537"/>
    </row>
    <row r="563" spans="1:5" ht="18">
      <c r="A563" s="1531" t="s">
        <v>1468</v>
      </c>
      <c r="B563" s="1559" t="s">
        <v>1789</v>
      </c>
      <c r="C563" s="1536" t="s">
        <v>179</v>
      </c>
      <c r="E563" s="1537"/>
    </row>
    <row r="564" spans="1:5" ht="18.75" thickBot="1">
      <c r="A564" s="1531" t="s">
        <v>1469</v>
      </c>
      <c r="B564" s="1557" t="s">
        <v>1790</v>
      </c>
      <c r="C564" s="1536" t="s">
        <v>179</v>
      </c>
      <c r="E564" s="1537"/>
    </row>
    <row r="565" spans="1:5" ht="18">
      <c r="A565" s="1531" t="s">
        <v>1470</v>
      </c>
      <c r="B565" s="1553" t="s">
        <v>1791</v>
      </c>
      <c r="C565" s="1536" t="s">
        <v>179</v>
      </c>
      <c r="E565" s="1537"/>
    </row>
    <row r="566" spans="1:5" ht="18">
      <c r="A566" s="1531" t="s">
        <v>1471</v>
      </c>
      <c r="B566" s="1554" t="s">
        <v>1792</v>
      </c>
      <c r="C566" s="1536" t="s">
        <v>179</v>
      </c>
      <c r="E566" s="1537"/>
    </row>
    <row r="567" spans="1:5" ht="18">
      <c r="A567" s="1531" t="s">
        <v>1472</v>
      </c>
      <c r="B567" s="1554" t="s">
        <v>1793</v>
      </c>
      <c r="C567" s="1536" t="s">
        <v>179</v>
      </c>
      <c r="E567" s="1537"/>
    </row>
    <row r="568" spans="1:5" ht="18">
      <c r="A568" s="1531" t="s">
        <v>1473</v>
      </c>
      <c r="B568" s="1555" t="s">
        <v>1794</v>
      </c>
      <c r="C568" s="1536" t="s">
        <v>179</v>
      </c>
      <c r="E568" s="1537"/>
    </row>
    <row r="569" spans="1:5" ht="18">
      <c r="A569" s="1531" t="s">
        <v>1474</v>
      </c>
      <c r="B569" s="1554" t="s">
        <v>1795</v>
      </c>
      <c r="C569" s="1536" t="s">
        <v>179</v>
      </c>
      <c r="E569" s="1537"/>
    </row>
    <row r="570" spans="1:5" ht="18.75" thickBot="1">
      <c r="A570" s="1531" t="s">
        <v>1475</v>
      </c>
      <c r="B570" s="1557" t="s">
        <v>1796</v>
      </c>
      <c r="C570" s="1536" t="s">
        <v>179</v>
      </c>
      <c r="E570" s="1537"/>
    </row>
    <row r="571" spans="1:5" ht="18">
      <c r="A571" s="1531" t="s">
        <v>1476</v>
      </c>
      <c r="B571" s="1560" t="s">
        <v>1797</v>
      </c>
      <c r="C571" s="1536" t="s">
        <v>179</v>
      </c>
      <c r="E571" s="1537"/>
    </row>
    <row r="572" spans="1:5" ht="18">
      <c r="A572" s="1531" t="s">
        <v>1477</v>
      </c>
      <c r="B572" s="1554" t="s">
        <v>1798</v>
      </c>
      <c r="C572" s="1536" t="s">
        <v>179</v>
      </c>
      <c r="E572" s="1537"/>
    </row>
    <row r="573" spans="1:5" ht="18">
      <c r="A573" s="1531" t="s">
        <v>1478</v>
      </c>
      <c r="B573" s="1554" t="s">
        <v>1799</v>
      </c>
      <c r="C573" s="1536" t="s">
        <v>179</v>
      </c>
      <c r="E573" s="1537"/>
    </row>
    <row r="574" spans="1:5" ht="18">
      <c r="A574" s="1531" t="s">
        <v>1479</v>
      </c>
      <c r="B574" s="1554" t="s">
        <v>1800</v>
      </c>
      <c r="C574" s="1536" t="s">
        <v>179</v>
      </c>
      <c r="E574" s="1537"/>
    </row>
    <row r="575" spans="1:5" ht="18">
      <c r="A575" s="1531" t="s">
        <v>1480</v>
      </c>
      <c r="B575" s="1554" t="s">
        <v>1801</v>
      </c>
      <c r="C575" s="1536" t="s">
        <v>179</v>
      </c>
      <c r="E575" s="1537"/>
    </row>
    <row r="576" spans="1:5" ht="18">
      <c r="A576" s="1531" t="s">
        <v>1481</v>
      </c>
      <c r="B576" s="1554" t="s">
        <v>1802</v>
      </c>
      <c r="C576" s="1536" t="s">
        <v>179</v>
      </c>
      <c r="E576" s="1537"/>
    </row>
    <row r="577" spans="1:5" ht="18">
      <c r="A577" s="1531" t="s">
        <v>1482</v>
      </c>
      <c r="B577" s="1554" t="s">
        <v>1803</v>
      </c>
      <c r="C577" s="1536" t="s">
        <v>179</v>
      </c>
      <c r="E577" s="1537"/>
    </row>
    <row r="578" spans="1:5" ht="18">
      <c r="A578" s="1531" t="s">
        <v>1483</v>
      </c>
      <c r="B578" s="1555" t="s">
        <v>1804</v>
      </c>
      <c r="C578" s="1536" t="s">
        <v>179</v>
      </c>
      <c r="E578" s="1537"/>
    </row>
    <row r="579" spans="1:5" ht="18">
      <c r="A579" s="1531" t="s">
        <v>1484</v>
      </c>
      <c r="B579" s="1554" t="s">
        <v>1805</v>
      </c>
      <c r="C579" s="1536" t="s">
        <v>179</v>
      </c>
      <c r="E579" s="1537"/>
    </row>
    <row r="580" spans="1:5" ht="18">
      <c r="A580" s="1531" t="s">
        <v>1485</v>
      </c>
      <c r="B580" s="1554" t="s">
        <v>1806</v>
      </c>
      <c r="C580" s="1536" t="s">
        <v>179</v>
      </c>
      <c r="E580" s="1537"/>
    </row>
    <row r="581" spans="1:5" ht="18.75" thickBot="1">
      <c r="A581" s="1531" t="s">
        <v>1486</v>
      </c>
      <c r="B581" s="1557" t="s">
        <v>1807</v>
      </c>
      <c r="C581" s="1536" t="s">
        <v>179</v>
      </c>
      <c r="E581" s="1537"/>
    </row>
    <row r="582" spans="1:5" ht="18">
      <c r="A582" s="1531" t="s">
        <v>1487</v>
      </c>
      <c r="B582" s="1560" t="s">
        <v>1808</v>
      </c>
      <c r="C582" s="1536" t="s">
        <v>179</v>
      </c>
      <c r="E582" s="1537"/>
    </row>
    <row r="583" spans="1:5" ht="18">
      <c r="A583" s="1531" t="s">
        <v>1488</v>
      </c>
      <c r="B583" s="1554" t="s">
        <v>1809</v>
      </c>
      <c r="C583" s="1536" t="s">
        <v>179</v>
      </c>
      <c r="E583" s="1537"/>
    </row>
    <row r="584" spans="1:5" ht="18">
      <c r="A584" s="1531" t="s">
        <v>1489</v>
      </c>
      <c r="B584" s="1554" t="s">
        <v>1810</v>
      </c>
      <c r="C584" s="1536" t="s">
        <v>179</v>
      </c>
      <c r="E584" s="1537"/>
    </row>
    <row r="585" spans="1:5" ht="18">
      <c r="A585" s="1531" t="s">
        <v>1490</v>
      </c>
      <c r="B585" s="1554" t="s">
        <v>1811</v>
      </c>
      <c r="C585" s="1536" t="s">
        <v>179</v>
      </c>
      <c r="E585" s="1537"/>
    </row>
    <row r="586" spans="1:5" ht="18">
      <c r="A586" s="1531" t="s">
        <v>1491</v>
      </c>
      <c r="B586" s="1554" t="s">
        <v>1812</v>
      </c>
      <c r="C586" s="1536" t="s">
        <v>179</v>
      </c>
      <c r="E586" s="1537"/>
    </row>
    <row r="587" spans="1:5" ht="18">
      <c r="A587" s="1531" t="s">
        <v>1492</v>
      </c>
      <c r="B587" s="1554" t="s">
        <v>1813</v>
      </c>
      <c r="C587" s="1536" t="s">
        <v>179</v>
      </c>
      <c r="E587" s="1537"/>
    </row>
    <row r="588" spans="1:5" ht="18">
      <c r="A588" s="1531" t="s">
        <v>1493</v>
      </c>
      <c r="B588" s="1554" t="s">
        <v>1814</v>
      </c>
      <c r="C588" s="1536" t="s">
        <v>179</v>
      </c>
      <c r="E588" s="1537"/>
    </row>
    <row r="589" spans="1:5" ht="18">
      <c r="A589" s="1531" t="s">
        <v>1494</v>
      </c>
      <c r="B589" s="1554" t="s">
        <v>1815</v>
      </c>
      <c r="C589" s="1536" t="s">
        <v>179</v>
      </c>
      <c r="E589" s="1537"/>
    </row>
    <row r="590" spans="1:5" ht="18">
      <c r="A590" s="1531" t="s">
        <v>1495</v>
      </c>
      <c r="B590" s="1555" t="s">
        <v>1816</v>
      </c>
      <c r="C590" s="1536" t="s">
        <v>179</v>
      </c>
      <c r="E590" s="1537"/>
    </row>
    <row r="591" spans="1:5" ht="18">
      <c r="A591" s="1531" t="s">
        <v>1496</v>
      </c>
      <c r="B591" s="1554" t="s">
        <v>1817</v>
      </c>
      <c r="C591" s="1536" t="s">
        <v>179</v>
      </c>
      <c r="E591" s="1537"/>
    </row>
    <row r="592" spans="1:5" ht="18">
      <c r="A592" s="1531" t="s">
        <v>1497</v>
      </c>
      <c r="B592" s="1554" t="s">
        <v>1818</v>
      </c>
      <c r="C592" s="1536" t="s">
        <v>179</v>
      </c>
      <c r="E592" s="1537"/>
    </row>
    <row r="593" spans="1:5" ht="18">
      <c r="A593" s="1531" t="s">
        <v>1498</v>
      </c>
      <c r="B593" s="1554" t="s">
        <v>1819</v>
      </c>
      <c r="C593" s="1536" t="s">
        <v>179</v>
      </c>
      <c r="E593" s="1537"/>
    </row>
    <row r="594" spans="1:5" ht="18">
      <c r="A594" s="1531" t="s">
        <v>1499</v>
      </c>
      <c r="B594" s="1554" t="s">
        <v>1820</v>
      </c>
      <c r="C594" s="1536" t="s">
        <v>179</v>
      </c>
      <c r="E594" s="1537"/>
    </row>
    <row r="595" spans="1:5" ht="18">
      <c r="A595" s="1531" t="s">
        <v>1500</v>
      </c>
      <c r="B595" s="1554" t="s">
        <v>1821</v>
      </c>
      <c r="C595" s="1536" t="s">
        <v>179</v>
      </c>
      <c r="E595" s="1537"/>
    </row>
    <row r="596" spans="1:5" ht="18">
      <c r="A596" s="1531" t="s">
        <v>1501</v>
      </c>
      <c r="B596" s="1554" t="s">
        <v>1822</v>
      </c>
      <c r="C596" s="1536" t="s">
        <v>179</v>
      </c>
      <c r="E596" s="1537"/>
    </row>
    <row r="597" spans="1:5" ht="18">
      <c r="A597" s="1531" t="s">
        <v>1502</v>
      </c>
      <c r="B597" s="1554" t="s">
        <v>1823</v>
      </c>
      <c r="C597" s="1536" t="s">
        <v>179</v>
      </c>
      <c r="E597" s="1537"/>
    </row>
    <row r="598" spans="1:5" ht="18">
      <c r="A598" s="1531" t="s">
        <v>1503</v>
      </c>
      <c r="B598" s="1554" t="s">
        <v>1824</v>
      </c>
      <c r="C598" s="1536" t="s">
        <v>179</v>
      </c>
      <c r="E598" s="1537"/>
    </row>
    <row r="599" spans="1:5" ht="18.75" thickBot="1">
      <c r="A599" s="1531" t="s">
        <v>1504</v>
      </c>
      <c r="B599" s="1561" t="s">
        <v>1825</v>
      </c>
      <c r="C599" s="1536" t="s">
        <v>179</v>
      </c>
      <c r="E599" s="1537"/>
    </row>
    <row r="600" spans="1:5" ht="18">
      <c r="A600" s="1531" t="s">
        <v>1505</v>
      </c>
      <c r="B600" s="1553" t="s">
        <v>1826</v>
      </c>
      <c r="C600" s="1536" t="s">
        <v>179</v>
      </c>
      <c r="E600" s="1537"/>
    </row>
    <row r="601" spans="1:5" ht="18">
      <c r="A601" s="1531" t="s">
        <v>1506</v>
      </c>
      <c r="B601" s="1554" t="s">
        <v>1827</v>
      </c>
      <c r="C601" s="1536" t="s">
        <v>179</v>
      </c>
      <c r="E601" s="1537"/>
    </row>
    <row r="602" spans="1:5" ht="18">
      <c r="A602" s="1531" t="s">
        <v>1507</v>
      </c>
      <c r="B602" s="1554" t="s">
        <v>1828</v>
      </c>
      <c r="C602" s="1536" t="s">
        <v>179</v>
      </c>
      <c r="E602" s="1537"/>
    </row>
    <row r="603" spans="1:5" ht="18.75">
      <c r="A603" s="1531" t="s">
        <v>1508</v>
      </c>
      <c r="B603" s="1554" t="s">
        <v>1829</v>
      </c>
      <c r="C603" s="1536" t="s">
        <v>179</v>
      </c>
      <c r="E603" s="1537"/>
    </row>
    <row r="604" spans="1:5" ht="19.5">
      <c r="A604" s="1531" t="s">
        <v>1509</v>
      </c>
      <c r="B604" s="1555" t="s">
        <v>1830</v>
      </c>
      <c r="C604" s="1536" t="s">
        <v>179</v>
      </c>
      <c r="E604" s="1537"/>
    </row>
    <row r="605" spans="1:5" ht="18.75">
      <c r="A605" s="1531" t="s">
        <v>1510</v>
      </c>
      <c r="B605" s="1554" t="s">
        <v>1831</v>
      </c>
      <c r="C605" s="1536" t="s">
        <v>179</v>
      </c>
      <c r="E605" s="1537"/>
    </row>
    <row r="606" spans="1:5" ht="19.5" thickBot="1">
      <c r="A606" s="1531" t="s">
        <v>1511</v>
      </c>
      <c r="B606" s="1557" t="s">
        <v>1832</v>
      </c>
      <c r="C606" s="1536" t="s">
        <v>179</v>
      </c>
      <c r="E606" s="1537"/>
    </row>
    <row r="607" spans="1:5" ht="18.75">
      <c r="A607" s="1531" t="s">
        <v>1512</v>
      </c>
      <c r="B607" s="1553" t="s">
        <v>1833</v>
      </c>
      <c r="C607" s="1536" t="s">
        <v>179</v>
      </c>
      <c r="E607" s="1537"/>
    </row>
    <row r="608" spans="1:5" ht="18.75">
      <c r="A608" s="1531" t="s">
        <v>1513</v>
      </c>
      <c r="B608" s="1554" t="s">
        <v>1692</v>
      </c>
      <c r="C608" s="1536" t="s">
        <v>179</v>
      </c>
      <c r="E608" s="1537"/>
    </row>
    <row r="609" spans="1:5" ht="18.75">
      <c r="A609" s="1531" t="s">
        <v>1514</v>
      </c>
      <c r="B609" s="1554" t="s">
        <v>1834</v>
      </c>
      <c r="C609" s="1536" t="s">
        <v>179</v>
      </c>
      <c r="E609" s="1537"/>
    </row>
    <row r="610" spans="1:5" ht="18.75">
      <c r="A610" s="1531" t="s">
        <v>1515</v>
      </c>
      <c r="B610" s="1554" t="s">
        <v>1835</v>
      </c>
      <c r="C610" s="1536" t="s">
        <v>179</v>
      </c>
      <c r="E610" s="1537"/>
    </row>
    <row r="611" spans="1:5" ht="18.75">
      <c r="A611" s="1531" t="s">
        <v>1516</v>
      </c>
      <c r="B611" s="1554" t="s">
        <v>1836</v>
      </c>
      <c r="C611" s="1536" t="s">
        <v>179</v>
      </c>
      <c r="E611" s="1537"/>
    </row>
    <row r="612" spans="1:5" ht="19.5">
      <c r="A612" s="1531" t="s">
        <v>1517</v>
      </c>
      <c r="B612" s="1555" t="s">
        <v>1837</v>
      </c>
      <c r="C612" s="1536" t="s">
        <v>179</v>
      </c>
      <c r="E612" s="1537"/>
    </row>
    <row r="613" spans="1:5" ht="18.75">
      <c r="A613" s="1531" t="s">
        <v>1518</v>
      </c>
      <c r="B613" s="1554" t="s">
        <v>1838</v>
      </c>
      <c r="C613" s="1536" t="s">
        <v>179</v>
      </c>
      <c r="E613" s="1537"/>
    </row>
    <row r="614" spans="1:5" ht="19.5" thickBot="1">
      <c r="A614" s="1531" t="s">
        <v>1519</v>
      </c>
      <c r="B614" s="1557" t="s">
        <v>1839</v>
      </c>
      <c r="C614" s="1536" t="s">
        <v>179</v>
      </c>
      <c r="E614" s="1537"/>
    </row>
    <row r="615" spans="1:5" ht="18.75">
      <c r="A615" s="1531" t="s">
        <v>1520</v>
      </c>
      <c r="B615" s="1553" t="s">
        <v>1840</v>
      </c>
      <c r="C615" s="1536" t="s">
        <v>179</v>
      </c>
      <c r="E615" s="1537"/>
    </row>
    <row r="616" spans="1:5" ht="18.75">
      <c r="A616" s="1531" t="s">
        <v>1521</v>
      </c>
      <c r="B616" s="1554" t="s">
        <v>1841</v>
      </c>
      <c r="C616" s="1536" t="s">
        <v>179</v>
      </c>
      <c r="E616" s="1537"/>
    </row>
    <row r="617" spans="1:5" ht="18.75">
      <c r="A617" s="1531" t="s">
        <v>1522</v>
      </c>
      <c r="B617" s="1554" t="s">
        <v>1842</v>
      </c>
      <c r="C617" s="1536" t="s">
        <v>179</v>
      </c>
      <c r="E617" s="1537"/>
    </row>
    <row r="618" spans="1:5" ht="18.75">
      <c r="A618" s="1531" t="s">
        <v>1523</v>
      </c>
      <c r="B618" s="1554" t="s">
        <v>1843</v>
      </c>
      <c r="C618" s="1536" t="s">
        <v>179</v>
      </c>
      <c r="E618" s="1537"/>
    </row>
    <row r="619" spans="1:5" ht="19.5">
      <c r="A619" s="1531" t="s">
        <v>1524</v>
      </c>
      <c r="B619" s="1555" t="s">
        <v>1844</v>
      </c>
      <c r="C619" s="1536" t="s">
        <v>179</v>
      </c>
      <c r="E619" s="1537"/>
    </row>
    <row r="620" spans="1:5" ht="18.75">
      <c r="A620" s="1531" t="s">
        <v>1525</v>
      </c>
      <c r="B620" s="1554" t="s">
        <v>1845</v>
      </c>
      <c r="C620" s="1536" t="s">
        <v>179</v>
      </c>
      <c r="E620" s="1537"/>
    </row>
    <row r="621" spans="1:5" ht="19.5" thickBot="1">
      <c r="A621" s="1531" t="s">
        <v>1526</v>
      </c>
      <c r="B621" s="1557" t="s">
        <v>1846</v>
      </c>
      <c r="C621" s="1536" t="s">
        <v>179</v>
      </c>
      <c r="E621" s="1537"/>
    </row>
    <row r="622" spans="1:5" ht="18.75">
      <c r="A622" s="1531" t="s">
        <v>1527</v>
      </c>
      <c r="B622" s="1553" t="s">
        <v>1847</v>
      </c>
      <c r="C622" s="1536" t="s">
        <v>179</v>
      </c>
      <c r="E622" s="1537"/>
    </row>
    <row r="623" spans="1:5" ht="18.75">
      <c r="A623" s="1531" t="s">
        <v>1528</v>
      </c>
      <c r="B623" s="1554" t="s">
        <v>1848</v>
      </c>
      <c r="C623" s="1536" t="s">
        <v>179</v>
      </c>
      <c r="E623" s="1537"/>
    </row>
    <row r="624" spans="1:5" ht="19.5">
      <c r="A624" s="1531" t="s">
        <v>1529</v>
      </c>
      <c r="B624" s="1555" t="s">
        <v>1849</v>
      </c>
      <c r="C624" s="1536" t="s">
        <v>179</v>
      </c>
      <c r="E624" s="1537"/>
    </row>
    <row r="625" spans="1:5" ht="19.5" thickBot="1">
      <c r="A625" s="1531" t="s">
        <v>1530</v>
      </c>
      <c r="B625" s="1557" t="s">
        <v>1850</v>
      </c>
      <c r="C625" s="1536" t="s">
        <v>179</v>
      </c>
      <c r="E625" s="1537"/>
    </row>
    <row r="626" spans="1:5" ht="18.75">
      <c r="A626" s="1531" t="s">
        <v>1531</v>
      </c>
      <c r="B626" s="1553" t="s">
        <v>1851</v>
      </c>
      <c r="C626" s="1536" t="s">
        <v>179</v>
      </c>
      <c r="E626" s="1537"/>
    </row>
    <row r="627" spans="1:5" ht="18.75">
      <c r="A627" s="1531" t="s">
        <v>1532</v>
      </c>
      <c r="B627" s="1554" t="s">
        <v>1852</v>
      </c>
      <c r="C627" s="1536" t="s">
        <v>179</v>
      </c>
      <c r="E627" s="1537"/>
    </row>
    <row r="628" spans="1:5" ht="18.75">
      <c r="A628" s="1531" t="s">
        <v>1533</v>
      </c>
      <c r="B628" s="1554" t="s">
        <v>1853</v>
      </c>
      <c r="C628" s="1536" t="s">
        <v>179</v>
      </c>
      <c r="E628" s="1537"/>
    </row>
    <row r="629" spans="1:5" ht="18.75">
      <c r="A629" s="1531" t="s">
        <v>1534</v>
      </c>
      <c r="B629" s="1554" t="s">
        <v>1854</v>
      </c>
      <c r="C629" s="1536" t="s">
        <v>179</v>
      </c>
      <c r="E629" s="1537"/>
    </row>
    <row r="630" spans="1:5" ht="18.75">
      <c r="A630" s="1531" t="s">
        <v>1535</v>
      </c>
      <c r="B630" s="1554" t="s">
        <v>1855</v>
      </c>
      <c r="C630" s="1536" t="s">
        <v>179</v>
      </c>
      <c r="E630" s="1537"/>
    </row>
    <row r="631" spans="1:5" ht="18.75">
      <c r="A631" s="1531" t="s">
        <v>1536</v>
      </c>
      <c r="B631" s="1554" t="s">
        <v>1856</v>
      </c>
      <c r="C631" s="1536" t="s">
        <v>179</v>
      </c>
      <c r="E631" s="1537"/>
    </row>
    <row r="632" spans="1:5" ht="18.75">
      <c r="A632" s="1531" t="s">
        <v>1537</v>
      </c>
      <c r="B632" s="1554" t="s">
        <v>1857</v>
      </c>
      <c r="C632" s="1536" t="s">
        <v>179</v>
      </c>
      <c r="E632" s="1537"/>
    </row>
    <row r="633" spans="1:5" ht="18.75">
      <c r="A633" s="1531" t="s">
        <v>1538</v>
      </c>
      <c r="B633" s="1554" t="s">
        <v>1858</v>
      </c>
      <c r="C633" s="1536" t="s">
        <v>179</v>
      </c>
      <c r="E633" s="1537"/>
    </row>
    <row r="634" spans="1:5" ht="19.5">
      <c r="A634" s="1531" t="s">
        <v>1539</v>
      </c>
      <c r="B634" s="1555" t="s">
        <v>1859</v>
      </c>
      <c r="C634" s="1536" t="s">
        <v>179</v>
      </c>
      <c r="E634" s="1537"/>
    </row>
    <row r="635" spans="1:5" ht="19.5" thickBot="1">
      <c r="A635" s="1531" t="s">
        <v>1540</v>
      </c>
      <c r="B635" s="1557" t="s">
        <v>1860</v>
      </c>
      <c r="C635" s="1536" t="s">
        <v>179</v>
      </c>
      <c r="E635" s="1537"/>
    </row>
    <row r="636" spans="1:5" ht="18.75">
      <c r="A636" s="1531" t="s">
        <v>1541</v>
      </c>
      <c r="B636" s="1553" t="s">
        <v>311</v>
      </c>
      <c r="C636" s="1536" t="s">
        <v>179</v>
      </c>
      <c r="E636" s="1537"/>
    </row>
    <row r="637" spans="1:5" ht="18.75">
      <c r="A637" s="1531" t="s">
        <v>1542</v>
      </c>
      <c r="B637" s="1554" t="s">
        <v>312</v>
      </c>
      <c r="C637" s="1536" t="s">
        <v>179</v>
      </c>
      <c r="E637" s="1537"/>
    </row>
    <row r="638" spans="1:5" ht="18.75">
      <c r="A638" s="1531" t="s">
        <v>1543</v>
      </c>
      <c r="B638" s="1554" t="s">
        <v>313</v>
      </c>
      <c r="C638" s="1536" t="s">
        <v>179</v>
      </c>
      <c r="E638" s="1537"/>
    </row>
    <row r="639" spans="1:5" ht="18.75">
      <c r="A639" s="1531" t="s">
        <v>1544</v>
      </c>
      <c r="B639" s="1554" t="s">
        <v>314</v>
      </c>
      <c r="C639" s="1536" t="s">
        <v>179</v>
      </c>
      <c r="E639" s="1537"/>
    </row>
    <row r="640" spans="1:5" ht="18.75">
      <c r="A640" s="1531" t="s">
        <v>1545</v>
      </c>
      <c r="B640" s="1554" t="s">
        <v>315</v>
      </c>
      <c r="C640" s="1536" t="s">
        <v>179</v>
      </c>
      <c r="E640" s="1537"/>
    </row>
    <row r="641" spans="1:5" ht="18.75">
      <c r="A641" s="1531" t="s">
        <v>1546</v>
      </c>
      <c r="B641" s="1554" t="s">
        <v>316</v>
      </c>
      <c r="C641" s="1536" t="s">
        <v>179</v>
      </c>
      <c r="E641" s="1537"/>
    </row>
    <row r="642" spans="1:5" ht="18.75">
      <c r="A642" s="1531" t="s">
        <v>1547</v>
      </c>
      <c r="B642" s="1554" t="s">
        <v>317</v>
      </c>
      <c r="C642" s="1536" t="s">
        <v>179</v>
      </c>
      <c r="E642" s="1537"/>
    </row>
    <row r="643" spans="1:5" ht="18.75">
      <c r="A643" s="1531" t="s">
        <v>1548</v>
      </c>
      <c r="B643" s="1554" t="s">
        <v>318</v>
      </c>
      <c r="C643" s="1536" t="s">
        <v>179</v>
      </c>
      <c r="E643" s="1537"/>
    </row>
    <row r="644" spans="1:5" ht="18.75">
      <c r="A644" s="1531" t="s">
        <v>1549</v>
      </c>
      <c r="B644" s="1554" t="s">
        <v>736</v>
      </c>
      <c r="C644" s="1536" t="s">
        <v>179</v>
      </c>
      <c r="E644" s="1537"/>
    </row>
    <row r="645" spans="1:5" ht="18.75">
      <c r="A645" s="1531" t="s">
        <v>1550</v>
      </c>
      <c r="B645" s="1554" t="s">
        <v>737</v>
      </c>
      <c r="C645" s="1536" t="s">
        <v>179</v>
      </c>
      <c r="E645" s="1537"/>
    </row>
    <row r="646" spans="1:5" ht="18.75">
      <c r="A646" s="1531" t="s">
        <v>1551</v>
      </c>
      <c r="B646" s="1554" t="s">
        <v>738</v>
      </c>
      <c r="C646" s="1536" t="s">
        <v>179</v>
      </c>
      <c r="E646" s="1537"/>
    </row>
    <row r="647" spans="1:5" ht="18.75">
      <c r="A647" s="1531" t="s">
        <v>1552</v>
      </c>
      <c r="B647" s="1554" t="s">
        <v>739</v>
      </c>
      <c r="C647" s="1536" t="s">
        <v>179</v>
      </c>
      <c r="E647" s="1537"/>
    </row>
    <row r="648" spans="1:5" ht="18.75">
      <c r="A648" s="1531" t="s">
        <v>1553</v>
      </c>
      <c r="B648" s="1554" t="s">
        <v>740</v>
      </c>
      <c r="C648" s="1536" t="s">
        <v>179</v>
      </c>
      <c r="E648" s="1537"/>
    </row>
    <row r="649" spans="1:5" ht="18.75">
      <c r="A649" s="1531" t="s">
        <v>1554</v>
      </c>
      <c r="B649" s="1554" t="s">
        <v>741</v>
      </c>
      <c r="C649" s="1536" t="s">
        <v>179</v>
      </c>
      <c r="E649" s="1537"/>
    </row>
    <row r="650" spans="1:5" ht="18.75">
      <c r="A650" s="1531" t="s">
        <v>1555</v>
      </c>
      <c r="B650" s="1554" t="s">
        <v>742</v>
      </c>
      <c r="C650" s="1536" t="s">
        <v>179</v>
      </c>
      <c r="E650" s="1537"/>
    </row>
    <row r="651" spans="1:5" ht="18.75">
      <c r="A651" s="1531" t="s">
        <v>1556</v>
      </c>
      <c r="B651" s="1554" t="s">
        <v>743</v>
      </c>
      <c r="C651" s="1536" t="s">
        <v>179</v>
      </c>
      <c r="E651" s="1537"/>
    </row>
    <row r="652" spans="1:5" ht="18.75">
      <c r="A652" s="1531" t="s">
        <v>1557</v>
      </c>
      <c r="B652" s="1554" t="s">
        <v>744</v>
      </c>
      <c r="C652" s="1536" t="s">
        <v>179</v>
      </c>
      <c r="E652" s="1537"/>
    </row>
    <row r="653" spans="1:5" ht="18.75">
      <c r="A653" s="1531" t="s">
        <v>1558</v>
      </c>
      <c r="B653" s="1554" t="s">
        <v>745</v>
      </c>
      <c r="C653" s="1536" t="s">
        <v>179</v>
      </c>
      <c r="E653" s="1537"/>
    </row>
    <row r="654" spans="1:5" ht="18.75">
      <c r="A654" s="1531" t="s">
        <v>1559</v>
      </c>
      <c r="B654" s="1554" t="s">
        <v>746</v>
      </c>
      <c r="C654" s="1536" t="s">
        <v>179</v>
      </c>
      <c r="E654" s="1537"/>
    </row>
    <row r="655" spans="1:5" ht="18.75">
      <c r="A655" s="1531" t="s">
        <v>1560</v>
      </c>
      <c r="B655" s="1554" t="s">
        <v>747</v>
      </c>
      <c r="C655" s="1536" t="s">
        <v>179</v>
      </c>
      <c r="E655" s="1537"/>
    </row>
    <row r="656" spans="1:5" ht="18.75">
      <c r="A656" s="1531" t="s">
        <v>1561</v>
      </c>
      <c r="B656" s="1554" t="s">
        <v>748</v>
      </c>
      <c r="C656" s="1536" t="s">
        <v>179</v>
      </c>
      <c r="E656" s="1537"/>
    </row>
    <row r="657" spans="1:5" ht="18.75">
      <c r="A657" s="1531" t="s">
        <v>1562</v>
      </c>
      <c r="B657" s="1554" t="s">
        <v>749</v>
      </c>
      <c r="C657" s="1536" t="s">
        <v>179</v>
      </c>
      <c r="E657" s="1537"/>
    </row>
    <row r="658" spans="1:5" ht="18.75">
      <c r="A658" s="1531" t="s">
        <v>1563</v>
      </c>
      <c r="B658" s="1554" t="s">
        <v>750</v>
      </c>
      <c r="C658" s="1536" t="s">
        <v>179</v>
      </c>
      <c r="E658" s="1537"/>
    </row>
    <row r="659" spans="1:5" ht="18.75">
      <c r="A659" s="1531" t="s">
        <v>1564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1565</v>
      </c>
      <c r="B660" s="1562" t="s">
        <v>752</v>
      </c>
      <c r="C660" s="1536" t="s">
        <v>179</v>
      </c>
      <c r="E660" s="1537"/>
    </row>
    <row r="661" spans="1:5" ht="18.75">
      <c r="A661" s="1531" t="s">
        <v>1566</v>
      </c>
      <c r="B661" s="1553" t="s">
        <v>1861</v>
      </c>
      <c r="C661" s="1536" t="s">
        <v>179</v>
      </c>
      <c r="E661" s="1537"/>
    </row>
    <row r="662" spans="1:5" ht="18.75">
      <c r="A662" s="1531" t="s">
        <v>1567</v>
      </c>
      <c r="B662" s="1554" t="s">
        <v>1862</v>
      </c>
      <c r="C662" s="1536" t="s">
        <v>179</v>
      </c>
      <c r="E662" s="1537"/>
    </row>
    <row r="663" spans="1:5" ht="18.75">
      <c r="A663" s="1531" t="s">
        <v>1568</v>
      </c>
      <c r="B663" s="1554" t="s">
        <v>1863</v>
      </c>
      <c r="C663" s="1536" t="s">
        <v>179</v>
      </c>
      <c r="E663" s="1537"/>
    </row>
    <row r="664" spans="1:5" ht="18.75">
      <c r="A664" s="1531" t="s">
        <v>1569</v>
      </c>
      <c r="B664" s="1554" t="s">
        <v>1864</v>
      </c>
      <c r="C664" s="1536" t="s">
        <v>179</v>
      </c>
      <c r="E664" s="1537"/>
    </row>
    <row r="665" spans="1:5" ht="18.75">
      <c r="A665" s="1531" t="s">
        <v>1570</v>
      </c>
      <c r="B665" s="1554" t="s">
        <v>1865</v>
      </c>
      <c r="C665" s="1536" t="s">
        <v>179</v>
      </c>
      <c r="E665" s="1537"/>
    </row>
    <row r="666" spans="1:5" ht="18.75">
      <c r="A666" s="1531" t="s">
        <v>1571</v>
      </c>
      <c r="B666" s="1554" t="s">
        <v>1866</v>
      </c>
      <c r="C666" s="1536" t="s">
        <v>179</v>
      </c>
      <c r="E666" s="1537"/>
    </row>
    <row r="667" spans="1:5" ht="18.75">
      <c r="A667" s="1531" t="s">
        <v>1572</v>
      </c>
      <c r="B667" s="1554" t="s">
        <v>1867</v>
      </c>
      <c r="C667" s="1536" t="s">
        <v>179</v>
      </c>
      <c r="E667" s="1537"/>
    </row>
    <row r="668" spans="1:5" ht="18.75">
      <c r="A668" s="1531" t="s">
        <v>1573</v>
      </c>
      <c r="B668" s="1554" t="s">
        <v>1868</v>
      </c>
      <c r="C668" s="1536" t="s">
        <v>179</v>
      </c>
      <c r="E668" s="1537"/>
    </row>
    <row r="669" spans="1:5" ht="18.75">
      <c r="A669" s="1531" t="s">
        <v>1574</v>
      </c>
      <c r="B669" s="1554" t="s">
        <v>1869</v>
      </c>
      <c r="C669" s="1536" t="s">
        <v>179</v>
      </c>
      <c r="E669" s="1537"/>
    </row>
    <row r="670" spans="1:5" ht="18.75">
      <c r="A670" s="1531" t="s">
        <v>1575</v>
      </c>
      <c r="B670" s="1554" t="s">
        <v>1870</v>
      </c>
      <c r="C670" s="1536" t="s">
        <v>179</v>
      </c>
      <c r="E670" s="1537"/>
    </row>
    <row r="671" spans="1:5" ht="18.75">
      <c r="A671" s="1531" t="s">
        <v>1576</v>
      </c>
      <c r="B671" s="1554" t="s">
        <v>1871</v>
      </c>
      <c r="C671" s="1536" t="s">
        <v>179</v>
      </c>
      <c r="E671" s="1537"/>
    </row>
    <row r="672" spans="1:5" ht="18.75">
      <c r="A672" s="1531" t="s">
        <v>1577</v>
      </c>
      <c r="B672" s="1554" t="s">
        <v>1872</v>
      </c>
      <c r="C672" s="1536" t="s">
        <v>179</v>
      </c>
      <c r="E672" s="1537"/>
    </row>
    <row r="673" spans="1:5" ht="18.75">
      <c r="A673" s="1531" t="s">
        <v>1578</v>
      </c>
      <c r="B673" s="1554" t="s">
        <v>1873</v>
      </c>
      <c r="C673" s="1536" t="s">
        <v>179</v>
      </c>
      <c r="E673" s="1537"/>
    </row>
    <row r="674" spans="1:5" ht="18.75">
      <c r="A674" s="1531" t="s">
        <v>1579</v>
      </c>
      <c r="B674" s="1554" t="s">
        <v>1874</v>
      </c>
      <c r="C674" s="1536" t="s">
        <v>179</v>
      </c>
      <c r="E674" s="1537"/>
    </row>
    <row r="675" spans="1:5" ht="18.75">
      <c r="A675" s="1531" t="s">
        <v>1580</v>
      </c>
      <c r="B675" s="1554" t="s">
        <v>1875</v>
      </c>
      <c r="C675" s="1536" t="s">
        <v>179</v>
      </c>
      <c r="E675" s="1537"/>
    </row>
    <row r="676" spans="1:5" ht="18.75">
      <c r="A676" s="1531" t="s">
        <v>1581</v>
      </c>
      <c r="B676" s="1554" t="s">
        <v>1876</v>
      </c>
      <c r="C676" s="1536" t="s">
        <v>179</v>
      </c>
      <c r="E676" s="1537"/>
    </row>
    <row r="677" spans="1:5" ht="18.75">
      <c r="A677" s="1531" t="s">
        <v>1582</v>
      </c>
      <c r="B677" s="1554" t="s">
        <v>1877</v>
      </c>
      <c r="C677" s="1536" t="s">
        <v>179</v>
      </c>
      <c r="E677" s="1537"/>
    </row>
    <row r="678" spans="1:5" ht="18.75">
      <c r="A678" s="1531" t="s">
        <v>1583</v>
      </c>
      <c r="B678" s="1554" t="s">
        <v>1878</v>
      </c>
      <c r="C678" s="1536" t="s">
        <v>179</v>
      </c>
      <c r="E678" s="1537"/>
    </row>
    <row r="679" spans="1:5" ht="18.75">
      <c r="A679" s="1531" t="s">
        <v>1584</v>
      </c>
      <c r="B679" s="1554" t="s">
        <v>1879</v>
      </c>
      <c r="C679" s="1536" t="s">
        <v>179</v>
      </c>
      <c r="E679" s="1537"/>
    </row>
    <row r="680" spans="1:5" ht="18.75">
      <c r="A680" s="1531" t="s">
        <v>1585</v>
      </c>
      <c r="B680" s="1554" t="s">
        <v>1880</v>
      </c>
      <c r="C680" s="1536" t="s">
        <v>179</v>
      </c>
      <c r="E680" s="1537"/>
    </row>
    <row r="681" spans="1:5" ht="18.75">
      <c r="A681" s="1531" t="s">
        <v>1586</v>
      </c>
      <c r="B681" s="1554" t="s">
        <v>1881</v>
      </c>
      <c r="C681" s="1536" t="s">
        <v>179</v>
      </c>
      <c r="E681" s="1537"/>
    </row>
    <row r="682" spans="1:5" ht="19.5" thickBot="1">
      <c r="A682" s="1531" t="s">
        <v>1587</v>
      </c>
      <c r="B682" s="1557" t="s">
        <v>1882</v>
      </c>
      <c r="C682" s="1536" t="s">
        <v>179</v>
      </c>
      <c r="E682" s="1537"/>
    </row>
    <row r="683" spans="1:5" ht="18.75">
      <c r="A683" s="1531" t="s">
        <v>1588</v>
      </c>
      <c r="B683" s="1553" t="s">
        <v>1883</v>
      </c>
      <c r="C683" s="1536" t="s">
        <v>179</v>
      </c>
      <c r="E683" s="1537"/>
    </row>
    <row r="684" spans="1:5" ht="18.75">
      <c r="A684" s="1531" t="s">
        <v>1589</v>
      </c>
      <c r="B684" s="1554" t="s">
        <v>1884</v>
      </c>
      <c r="C684" s="1536" t="s">
        <v>179</v>
      </c>
      <c r="E684" s="1537"/>
    </row>
    <row r="685" spans="1:5" ht="18.75">
      <c r="A685" s="1531" t="s">
        <v>1590</v>
      </c>
      <c r="B685" s="1554" t="s">
        <v>1885</v>
      </c>
      <c r="C685" s="1536" t="s">
        <v>179</v>
      </c>
      <c r="E685" s="1537"/>
    </row>
    <row r="686" spans="1:5" ht="18.75">
      <c r="A686" s="1531" t="s">
        <v>1591</v>
      </c>
      <c r="B686" s="1554" t="s">
        <v>1886</v>
      </c>
      <c r="C686" s="1536" t="s">
        <v>179</v>
      </c>
      <c r="E686" s="1537"/>
    </row>
    <row r="687" spans="1:5" ht="18.75">
      <c r="A687" s="1531" t="s">
        <v>1592</v>
      </c>
      <c r="B687" s="1554" t="s">
        <v>1887</v>
      </c>
      <c r="C687" s="1536" t="s">
        <v>179</v>
      </c>
      <c r="E687" s="1537"/>
    </row>
    <row r="688" spans="1:3" ht="18.75">
      <c r="A688" s="1531" t="s">
        <v>1593</v>
      </c>
      <c r="B688" s="1554" t="s">
        <v>1888</v>
      </c>
      <c r="C688" s="1536" t="s">
        <v>179</v>
      </c>
    </row>
    <row r="689" spans="1:3" ht="18.75">
      <c r="A689" s="1531" t="s">
        <v>1594</v>
      </c>
      <c r="B689" s="1554" t="s">
        <v>1889</v>
      </c>
      <c r="C689" s="1536" t="s">
        <v>179</v>
      </c>
    </row>
    <row r="690" spans="1:3" ht="18.75">
      <c r="A690" s="1531" t="s">
        <v>1595</v>
      </c>
      <c r="B690" s="1554" t="s">
        <v>1890</v>
      </c>
      <c r="C690" s="1536" t="s">
        <v>179</v>
      </c>
    </row>
    <row r="691" spans="1:3" ht="18.75">
      <c r="A691" s="1531" t="s">
        <v>1596</v>
      </c>
      <c r="B691" s="1554" t="s">
        <v>1891</v>
      </c>
      <c r="C691" s="1536" t="s">
        <v>179</v>
      </c>
    </row>
    <row r="692" spans="1:3" ht="19.5">
      <c r="A692" s="1531" t="s">
        <v>1597</v>
      </c>
      <c r="B692" s="1555" t="s">
        <v>1892</v>
      </c>
      <c r="C692" s="1536" t="s">
        <v>179</v>
      </c>
    </row>
    <row r="693" spans="1:3" ht="19.5" thickBot="1">
      <c r="A693" s="1531" t="s">
        <v>1598</v>
      </c>
      <c r="B693" s="1557" t="s">
        <v>1893</v>
      </c>
      <c r="C693" s="1536" t="s">
        <v>179</v>
      </c>
    </row>
    <row r="694" spans="1:3" ht="18.75">
      <c r="A694" s="1531" t="s">
        <v>1599</v>
      </c>
      <c r="B694" s="1553" t="s">
        <v>1894</v>
      </c>
      <c r="C694" s="1536" t="s">
        <v>179</v>
      </c>
    </row>
    <row r="695" spans="1:3" ht="18.75">
      <c r="A695" s="1531" t="s">
        <v>1600</v>
      </c>
      <c r="B695" s="1554" t="s">
        <v>1895</v>
      </c>
      <c r="C695" s="1536" t="s">
        <v>179</v>
      </c>
    </row>
    <row r="696" spans="1:3" ht="18.75">
      <c r="A696" s="1531" t="s">
        <v>1601</v>
      </c>
      <c r="B696" s="1554" t="s">
        <v>1896</v>
      </c>
      <c r="C696" s="1536" t="s">
        <v>179</v>
      </c>
    </row>
    <row r="697" spans="1:3" ht="18.75">
      <c r="A697" s="1531" t="s">
        <v>1602</v>
      </c>
      <c r="B697" s="1554" t="s">
        <v>1897</v>
      </c>
      <c r="C697" s="1536" t="s">
        <v>179</v>
      </c>
    </row>
    <row r="698" spans="1:3" ht="20.25" thickBot="1">
      <c r="A698" s="1531" t="s">
        <v>1603</v>
      </c>
      <c r="B698" s="1562" t="s">
        <v>1898</v>
      </c>
      <c r="C698" s="1536" t="s">
        <v>179</v>
      </c>
    </row>
    <row r="699" spans="1:3" ht="18.75">
      <c r="A699" s="1531" t="s">
        <v>1604</v>
      </c>
      <c r="B699" s="1553" t="s">
        <v>1899</v>
      </c>
      <c r="C699" s="1536" t="s">
        <v>179</v>
      </c>
    </row>
    <row r="700" spans="1:3" ht="18.75">
      <c r="A700" s="1531" t="s">
        <v>1605</v>
      </c>
      <c r="B700" s="1554" t="s">
        <v>1900</v>
      </c>
      <c r="C700" s="1536" t="s">
        <v>179</v>
      </c>
    </row>
    <row r="701" spans="1:3" ht="18.75">
      <c r="A701" s="1531" t="s">
        <v>1606</v>
      </c>
      <c r="B701" s="1554" t="s">
        <v>1901</v>
      </c>
      <c r="C701" s="1536" t="s">
        <v>179</v>
      </c>
    </row>
    <row r="702" spans="1:3" ht="18.75">
      <c r="A702" s="1531" t="s">
        <v>1607</v>
      </c>
      <c r="B702" s="1554" t="s">
        <v>1902</v>
      </c>
      <c r="C702" s="1536" t="s">
        <v>179</v>
      </c>
    </row>
    <row r="703" spans="1:3" ht="18.75">
      <c r="A703" s="1531" t="s">
        <v>1608</v>
      </c>
      <c r="B703" s="1554" t="s">
        <v>1903</v>
      </c>
      <c r="C703" s="1536" t="s">
        <v>179</v>
      </c>
    </row>
    <row r="704" spans="1:3" ht="18.75">
      <c r="A704" s="1531" t="s">
        <v>1609</v>
      </c>
      <c r="B704" s="1554" t="s">
        <v>1904</v>
      </c>
      <c r="C704" s="1536" t="s">
        <v>179</v>
      </c>
    </row>
    <row r="705" spans="1:3" ht="18.75">
      <c r="A705" s="1531" t="s">
        <v>1610</v>
      </c>
      <c r="B705" s="1554" t="s">
        <v>1905</v>
      </c>
      <c r="C705" s="1536" t="s">
        <v>179</v>
      </c>
    </row>
    <row r="706" spans="1:3" ht="18.75">
      <c r="A706" s="1531" t="s">
        <v>1611</v>
      </c>
      <c r="B706" s="1554" t="s">
        <v>1906</v>
      </c>
      <c r="C706" s="1536" t="s">
        <v>179</v>
      </c>
    </row>
    <row r="707" spans="1:3" ht="18.75">
      <c r="A707" s="1531" t="s">
        <v>1612</v>
      </c>
      <c r="B707" s="1554" t="s">
        <v>1907</v>
      </c>
      <c r="C707" s="1536" t="s">
        <v>179</v>
      </c>
    </row>
    <row r="708" spans="1:3" ht="18.75">
      <c r="A708" s="1531" t="s">
        <v>1613</v>
      </c>
      <c r="B708" s="1554" t="s">
        <v>1908</v>
      </c>
      <c r="C708" s="1536" t="s">
        <v>179</v>
      </c>
    </row>
    <row r="709" spans="1:3" ht="20.25" thickBot="1">
      <c r="A709" s="1531" t="s">
        <v>1614</v>
      </c>
      <c r="B709" s="1562" t="s">
        <v>1909</v>
      </c>
      <c r="C709" s="1536" t="s">
        <v>179</v>
      </c>
    </row>
    <row r="710" spans="1:3" ht="18.75">
      <c r="A710" s="1531" t="s">
        <v>1615</v>
      </c>
      <c r="B710" s="1553" t="s">
        <v>1910</v>
      </c>
      <c r="C710" s="1536" t="s">
        <v>179</v>
      </c>
    </row>
    <row r="711" spans="1:3" ht="18.75">
      <c r="A711" s="1531" t="s">
        <v>1616</v>
      </c>
      <c r="B711" s="1554" t="s">
        <v>1911</v>
      </c>
      <c r="C711" s="1536" t="s">
        <v>179</v>
      </c>
    </row>
    <row r="712" spans="1:3" ht="18.75">
      <c r="A712" s="1531" t="s">
        <v>1617</v>
      </c>
      <c r="B712" s="1554" t="s">
        <v>1912</v>
      </c>
      <c r="C712" s="1536" t="s">
        <v>179</v>
      </c>
    </row>
    <row r="713" spans="1:3" ht="18.75">
      <c r="A713" s="1531" t="s">
        <v>1618</v>
      </c>
      <c r="B713" s="1554" t="s">
        <v>1913</v>
      </c>
      <c r="C713" s="1536" t="s">
        <v>179</v>
      </c>
    </row>
    <row r="714" spans="1:3" ht="18.75">
      <c r="A714" s="1531" t="s">
        <v>1619</v>
      </c>
      <c r="B714" s="1554" t="s">
        <v>1914</v>
      </c>
      <c r="C714" s="1536" t="s">
        <v>179</v>
      </c>
    </row>
    <row r="715" spans="1:3" ht="18.75">
      <c r="A715" s="1531" t="s">
        <v>1620</v>
      </c>
      <c r="B715" s="1554" t="s">
        <v>1915</v>
      </c>
      <c r="C715" s="1536" t="s">
        <v>179</v>
      </c>
    </row>
    <row r="716" spans="1:3" ht="18.75">
      <c r="A716" s="1531" t="s">
        <v>1621</v>
      </c>
      <c r="B716" s="1554" t="s">
        <v>1916</v>
      </c>
      <c r="C716" s="1536" t="s">
        <v>179</v>
      </c>
    </row>
    <row r="717" spans="1:3" ht="18.75">
      <c r="A717" s="1531" t="s">
        <v>1622</v>
      </c>
      <c r="B717" s="1554" t="s">
        <v>1917</v>
      </c>
      <c r="C717" s="1536" t="s">
        <v>179</v>
      </c>
    </row>
    <row r="718" spans="1:3" ht="18.75">
      <c r="A718" s="1531" t="s">
        <v>1623</v>
      </c>
      <c r="B718" s="1554" t="s">
        <v>1918</v>
      </c>
      <c r="C718" s="1536" t="s">
        <v>179</v>
      </c>
    </row>
    <row r="719" spans="1:3" ht="20.25" thickBot="1">
      <c r="A719" s="1531" t="s">
        <v>1624</v>
      </c>
      <c r="B719" s="1562" t="s">
        <v>1919</v>
      </c>
      <c r="C719" s="1536" t="s">
        <v>179</v>
      </c>
    </row>
    <row r="720" spans="1:3" ht="18.75">
      <c r="A720" s="1531" t="s">
        <v>1625</v>
      </c>
      <c r="B720" s="1553" t="s">
        <v>1920</v>
      </c>
      <c r="C720" s="1536" t="s">
        <v>179</v>
      </c>
    </row>
    <row r="721" spans="1:3" ht="18.75">
      <c r="A721" s="1531" t="s">
        <v>1626</v>
      </c>
      <c r="B721" s="1554" t="s">
        <v>1921</v>
      </c>
      <c r="C721" s="1536" t="s">
        <v>179</v>
      </c>
    </row>
    <row r="722" spans="1:3" ht="18.75">
      <c r="A722" s="1531" t="s">
        <v>1627</v>
      </c>
      <c r="B722" s="1554" t="s">
        <v>1922</v>
      </c>
      <c r="C722" s="1536" t="s">
        <v>179</v>
      </c>
    </row>
    <row r="723" spans="1:3" ht="18.75">
      <c r="A723" s="1531" t="s">
        <v>1628</v>
      </c>
      <c r="B723" s="1554" t="s">
        <v>1923</v>
      </c>
      <c r="C723" s="1536" t="s">
        <v>179</v>
      </c>
    </row>
    <row r="724" spans="1:3" ht="20.25" thickBot="1">
      <c r="A724" s="1531" t="s">
        <v>1629</v>
      </c>
      <c r="B724" s="1562" t="s">
        <v>1924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779</v>
      </c>
      <c r="B726" s="1566" t="s">
        <v>778</v>
      </c>
      <c r="C726" s="1567" t="s">
        <v>779</v>
      </c>
    </row>
    <row r="727" spans="1:3" ht="14.25">
      <c r="A727" s="1568"/>
      <c r="B727" s="1569">
        <v>44957</v>
      </c>
      <c r="C727" s="1568" t="s">
        <v>1630</v>
      </c>
    </row>
    <row r="728" spans="1:3" ht="14.25">
      <c r="A728" s="1568"/>
      <c r="B728" s="1569">
        <v>44985</v>
      </c>
      <c r="C728" s="1568" t="s">
        <v>1631</v>
      </c>
    </row>
    <row r="729" spans="1:3" ht="14.25">
      <c r="A729" s="1568"/>
      <c r="B729" s="1569">
        <v>45016</v>
      </c>
      <c r="C729" s="1568" t="s">
        <v>1632</v>
      </c>
    </row>
    <row r="730" spans="1:3" ht="14.25">
      <c r="A730" s="1568"/>
      <c r="B730" s="1569">
        <v>45046</v>
      </c>
      <c r="C730" s="1568" t="s">
        <v>1633</v>
      </c>
    </row>
    <row r="731" spans="1:3" ht="14.25">
      <c r="A731" s="1568"/>
      <c r="B731" s="1569">
        <v>45077</v>
      </c>
      <c r="C731" s="1568" t="s">
        <v>1634</v>
      </c>
    </row>
    <row r="732" spans="1:3" ht="14.25">
      <c r="A732" s="1568"/>
      <c r="B732" s="1569">
        <v>45107</v>
      </c>
      <c r="C732" s="1568" t="s">
        <v>1635</v>
      </c>
    </row>
    <row r="733" spans="1:3" ht="14.25">
      <c r="A733" s="1568"/>
      <c r="B733" s="1569">
        <v>45138</v>
      </c>
      <c r="C733" s="1568" t="s">
        <v>1636</v>
      </c>
    </row>
    <row r="734" spans="1:3" ht="14.25">
      <c r="A734" s="1568"/>
      <c r="B734" s="1569">
        <v>45169</v>
      </c>
      <c r="C734" s="1568" t="s">
        <v>1637</v>
      </c>
    </row>
    <row r="735" spans="1:3" ht="14.25">
      <c r="A735" s="1568"/>
      <c r="B735" s="1569">
        <v>45199</v>
      </c>
      <c r="C735" s="1568" t="s">
        <v>1638</v>
      </c>
    </row>
    <row r="736" spans="1:3" ht="14.25">
      <c r="A736" s="1568"/>
      <c r="B736" s="1569">
        <v>45230</v>
      </c>
      <c r="C736" s="1568" t="s">
        <v>1639</v>
      </c>
    </row>
    <row r="737" spans="1:3" ht="14.25">
      <c r="A737" s="1568"/>
      <c r="B737" s="1569">
        <v>45260</v>
      </c>
      <c r="C737" s="1568" t="s">
        <v>1640</v>
      </c>
    </row>
    <row r="738" spans="1:3" ht="14.25">
      <c r="A738" s="1568"/>
      <c r="B738" s="1569">
        <v>45291</v>
      </c>
      <c r="C738" s="1568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11" sqref="AG1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1989</v>
      </c>
      <c r="I2" s="61"/>
    </row>
    <row r="3" spans="1:9" ht="12.75">
      <c r="A3" s="61" t="s">
        <v>696</v>
      </c>
      <c r="B3" s="61" t="s">
        <v>2081</v>
      </c>
      <c r="I3" s="61"/>
    </row>
    <row r="4" spans="1:9" ht="15.75">
      <c r="A4" s="61" t="s">
        <v>697</v>
      </c>
      <c r="B4" s="61" t="s">
        <v>1990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1236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50">
        <f>$B$7</f>
        <v>0</v>
      </c>
      <c r="J14" s="1751"/>
      <c r="K14" s="175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2">
        <f>$B$9</f>
        <v>0</v>
      </c>
      <c r="J16" s="1753"/>
      <c r="K16" s="175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5">
        <f>$B$12</f>
        <v>0</v>
      </c>
      <c r="J19" s="1756"/>
      <c r="K19" s="1757"/>
      <c r="L19" s="410" t="s">
        <v>875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58" t="str">
        <f>CONCATENATE("Уточнен план ",$C$3)</f>
        <v>Уточнен план </v>
      </c>
      <c r="M23" s="1759"/>
      <c r="N23" s="1759"/>
      <c r="O23" s="1760"/>
      <c r="P23" s="1761" t="str">
        <f>CONCATENATE("Отчет ",$C$3)</f>
        <v>Отчет 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49">
        <f>VLOOKUP(K26,OP_LIST2,2,FALSE)</f>
        <v>0</v>
      </c>
      <c r="K26" s="1651" t="s">
        <v>629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0" t="s">
        <v>2047</v>
      </c>
      <c r="J27" s="1446">
        <f>VLOOKUP(K28,EBK_DEIN2,2,FALSE)</f>
        <v>0</v>
      </c>
      <c r="K27" s="1652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4" t="s">
        <v>730</v>
      </c>
      <c r="K30" s="176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48" t="s">
        <v>733</v>
      </c>
      <c r="K33" s="174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6" t="s">
        <v>189</v>
      </c>
      <c r="K39" s="176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8" t="s">
        <v>194</v>
      </c>
      <c r="K47" s="176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48" t="s">
        <v>195</v>
      </c>
      <c r="K48" s="174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38" t="s">
        <v>266</v>
      </c>
      <c r="K66" s="173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38" t="s">
        <v>708</v>
      </c>
      <c r="K70" s="173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38" t="s">
        <v>214</v>
      </c>
      <c r="K76" s="173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38" t="s">
        <v>216</v>
      </c>
      <c r="K79" s="173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46" t="s">
        <v>217</v>
      </c>
      <c r="K80" s="1747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46" t="s">
        <v>218</v>
      </c>
      <c r="K81" s="1747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46" t="s">
        <v>1646</v>
      </c>
      <c r="K82" s="1747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38" t="s">
        <v>219</v>
      </c>
      <c r="K83" s="173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2040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38" t="s">
        <v>228</v>
      </c>
      <c r="K98" s="1739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38" t="s">
        <v>229</v>
      </c>
      <c r="K99" s="173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38" t="s">
        <v>230</v>
      </c>
      <c r="K100" s="1739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38" t="s">
        <v>231</v>
      </c>
      <c r="K101" s="173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38" t="s">
        <v>1647</v>
      </c>
      <c r="K108" s="173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38" t="s">
        <v>1644</v>
      </c>
      <c r="K112" s="173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38" t="s">
        <v>1645</v>
      </c>
      <c r="K113" s="173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46" t="s">
        <v>241</v>
      </c>
      <c r="K114" s="1747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38" t="s">
        <v>267</v>
      </c>
      <c r="K115" s="173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2" t="s">
        <v>242</v>
      </c>
      <c r="K118" s="174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2" t="s">
        <v>243</v>
      </c>
      <c r="K119" s="174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2" t="s">
        <v>614</v>
      </c>
      <c r="K127" s="174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2" t="s">
        <v>672</v>
      </c>
      <c r="K130" s="174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38" t="s">
        <v>673</v>
      </c>
      <c r="K131" s="173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4" t="s">
        <v>899</v>
      </c>
      <c r="K136" s="1745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0" t="s">
        <v>681</v>
      </c>
      <c r="K140" s="1741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0" t="s">
        <v>681</v>
      </c>
      <c r="K141" s="1741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218" ht="12.75"/>
    <row r="1222" ht="12.75"/>
    <row r="1223" ht="12.75"/>
    <row r="1248" ht="12.75"/>
    <row r="1298" ht="12.75"/>
    <row r="1299" ht="12.75"/>
    <row r="1300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2023-02-09T13:18:15Z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