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<sst xmlns="http://schemas.openxmlformats.org/spreadsheetml/2006/main" count="2785" uniqueCount="2102">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</sst>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01" t="s">
        <v>981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45138</v>
      </c>
      <c r="M6" s="1008"/>
      <c r="N6" s="1033" t="s">
        <v>983</v>
      </c>
      <c r="O6" s="997"/>
      <c r="P6" s="1034">
        <f>OTCHET!F9</f>
        <v>45138</v>
      </c>
      <c r="Q6" s="1033" t="s">
        <v>983</v>
      </c>
      <c r="R6" s="1035"/>
      <c r="S6" s="1702">
        <f>+Q4</f>
        <v>2023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3" t="s">
        <v>960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45138</v>
      </c>
      <c r="H9" s="1008"/>
      <c r="I9" s="1058">
        <f>+L4</f>
        <v>2023</v>
      </c>
      <c r="J9" s="1059">
        <f>+L6</f>
        <v>45138</v>
      </c>
      <c r="K9" s="1060"/>
      <c r="L9" s="1061">
        <f>+L6</f>
        <v>45138</v>
      </c>
      <c r="M9" s="1060"/>
      <c r="N9" s="1062">
        <f>+L6</f>
        <v>45138</v>
      </c>
      <c r="O9" s="1063"/>
      <c r="P9" s="1064">
        <f>+L4</f>
        <v>2023</v>
      </c>
      <c r="Q9" s="1062">
        <f>+L6</f>
        <v>45138</v>
      </c>
      <c r="R9" s="1035"/>
      <c r="S9" s="1706" t="s">
        <v>961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998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712" t="s">
        <v>1979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712" t="s">
        <v>1000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1002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1004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712" t="s">
        <v>1006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1008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1010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18" t="s">
        <v>1980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1013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9" t="s">
        <v>1016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712" t="s">
        <v>1018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18" t="s">
        <v>1020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1022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21" t="s">
        <v>1029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24" t="s">
        <v>1031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27" t="s">
        <v>1033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0" t="s">
        <v>1035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21" t="s">
        <v>1037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9" t="s">
        <v>1040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712" t="s">
        <v>1042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712" t="s">
        <v>1043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18" t="s">
        <v>1045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1047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1049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1053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1055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1057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1059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1061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1063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1066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1068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1070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1072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1076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1079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1081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1083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1086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1088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1090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1093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1095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1097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1099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1102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1104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1106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1112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1114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1116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1119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1121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1123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1125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1127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1130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1132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1134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1136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1140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1142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1144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1147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1149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1151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1154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1156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1158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56316</v>
      </c>
      <c r="M116" s="1084"/>
      <c r="N116" s="1121">
        <f>+ROUND(+G116+J116+L116,0)</f>
        <v>56316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56316</v>
      </c>
      <c r="R116" s="1035"/>
      <c r="S116" s="1709" t="s">
        <v>1161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1163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56316</v>
      </c>
      <c r="M118" s="1084"/>
      <c r="N118" s="1198">
        <f>+ROUND(+SUM(N116:N117),0)</f>
        <v>56316</v>
      </c>
      <c r="O118" s="1086"/>
      <c r="P118" s="1196">
        <f>+ROUND(+SUM(P116:P117),0)</f>
        <v>0</v>
      </c>
      <c r="Q118" s="1197">
        <f>+ROUND(+SUM(Q116:Q117),0)</f>
        <v>56316</v>
      </c>
      <c r="R118" s="1035"/>
      <c r="S118" s="1721" t="s">
        <v>1165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56316</v>
      </c>
      <c r="M120" s="1084"/>
      <c r="N120" s="1223">
        <f>+ROUND(N106+N110+N114+N118,0)</f>
        <v>56316</v>
      </c>
      <c r="O120" s="1086"/>
      <c r="P120" s="1269">
        <f>+ROUND(P106+P110+P114+P118,0)</f>
        <v>0</v>
      </c>
      <c r="Q120" s="1222">
        <f>+ROUND(Q106+Q110+Q114+Q118,0)</f>
        <v>56316</v>
      </c>
      <c r="R120" s="1035"/>
      <c r="S120" s="1736" t="s">
        <v>1167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1170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1174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1176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1178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9" t="s">
        <v>1181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1183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272658</v>
      </c>
      <c r="M131" s="1084"/>
      <c r="N131" s="1110">
        <f>+ROUND(+G131+J131+L131,0)</f>
        <v>272658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272658</v>
      </c>
      <c r="R131" s="1035"/>
      <c r="S131" s="1751" t="s">
        <v>1185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56316</v>
      </c>
      <c r="M132" s="1084"/>
      <c r="N132" s="1285">
        <f>+ROUND(+N131-N129-N130,0)</f>
        <v>56316</v>
      </c>
      <c r="O132" s="1086"/>
      <c r="P132" s="1283">
        <f>+ROUND(+P131-P129-P130,0)</f>
        <v>0</v>
      </c>
      <c r="Q132" s="1284">
        <f>+ROUND(+Q131-Q129-Q130,0)</f>
        <v>56316</v>
      </c>
      <c r="R132" s="1035"/>
      <c r="S132" s="1754" t="s">
        <v>1187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45147</v>
      </c>
      <c r="D134" s="1236" t="s">
        <v>1189</v>
      </c>
      <c r="E134" s="1008"/>
      <c r="F134" s="1758"/>
      <c r="G134" s="1758"/>
      <c r="H134" s="1008"/>
      <c r="I134" s="1293" t="s">
        <v>1190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45138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56316</v>
      </c>
      <c r="G86" s="895">
        <f>+G87+G88</f>
        <v>0</v>
      </c>
      <c r="H86" s="896">
        <f>+H87+H88</f>
        <v>56316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56316</v>
      </c>
      <c r="G88" s="953">
        <f>+OTCHET!I521+OTCHET!I524+OTCHET!I544</f>
        <v>0</v>
      </c>
      <c r="H88" s="954">
        <f>+OTCHET!J521+OTCHET!J524+OTCHET!J544</f>
        <v>56316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-272658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-272658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1851</v>
      </c>
      <c r="C9" s="1800"/>
      <c r="D9" s="1801"/>
      <c r="E9" s="115">
        <f>DATE($C$3,1,1)</f>
        <v>44927</v>
      </c>
      <c r="F9" s="116">
        <v>45138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юли</v>
      </c>
      <c r="G10" s="113"/>
      <c r="H10" s="114"/>
      <c r="I10" s="1869" t="s">
        <v>954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948</v>
      </c>
      <c r="F12" s="1571" t="s">
        <v>1531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71" t="str">
        <f>CONCATENATE("Уточнен план ",$C$3," - ПРИХОДИ")</f>
        <v>Уточнен план 2023 - ПРИХОДИ</v>
      </c>
      <c r="F19" s="1772"/>
      <c r="G19" s="1772"/>
      <c r="H19" s="1773"/>
      <c r="I19" s="1777" t="str">
        <f>CONCATENATE("Отчет ",$C$3," - ПРИХОДИ")</f>
        <v>Отчет 2023 -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462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464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44927</v>
      </c>
      <c r="F176" s="226">
        <f>$F$9</f>
        <v>45138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71" t="str">
        <f>CONCATENATE("Уточнен план ",$C$3," - РАЗХОДИ - рекапитулация")</f>
        <v>Уточнен план 2023 -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2023 -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730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733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189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194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195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266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708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214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216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217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218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1643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219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228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229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230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231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1648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1645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1646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241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267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242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243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614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672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673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900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681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44927</v>
      </c>
      <c r="F350" s="407">
        <f>$F$9</f>
        <v>45138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83" t="str">
        <f>CONCATENATE("Уточнен план ",$C$3," - ТРАНСФЕРИ и ВРЕМ. БЕЗЛ. ЗАЕМИ")</f>
        <v>Уточнен план 2023 -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2023 -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270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281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303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247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248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250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251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907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667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668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686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254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753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691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255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670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911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44927</v>
      </c>
      <c r="F435" s="407">
        <f>$F$9</f>
        <v>45138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2023 - БЮДЖЕТНО САЛДО</v>
      </c>
      <c r="F442" s="1772"/>
      <c r="G442" s="1772"/>
      <c r="H442" s="1773"/>
      <c r="I442" s="1789" t="str">
        <f>CONCATENATE("Отчет ",$C$3," - БЮДЖЕТНО САЛДО")</f>
        <v>Отчет 2023 -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44927</v>
      </c>
      <c r="F451" s="407">
        <f>$F$9</f>
        <v>45138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74" t="str">
        <f>CONCATENATE("Уточнен план ",$C$3," - ФИНАНСИРАНЕ НА БЮДЖЕТНО САЛДО")</f>
        <v>Уточнен план 2023 -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2023 -ФИНАНСИРАНЕ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754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757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1941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760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767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915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920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921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922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923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307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925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926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927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928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56316</v>
      </c>
      <c r="K544" s="570">
        <f t="shared" si="127"/>
        <v>0</v>
      </c>
      <c r="L544" s="567">
        <f t="shared" si="127"/>
        <v>56316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56316</v>
      </c>
      <c r="K546" s="586">
        <v>0</v>
      </c>
      <c r="L546" s="1374">
        <f t="shared" si="116"/>
        <v>56316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937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-56316</v>
      </c>
      <c r="K566" s="570">
        <f t="shared" si="128"/>
        <v>0</v>
      </c>
      <c r="L566" s="567">
        <f t="shared" si="128"/>
        <v>-56316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-272658</v>
      </c>
      <c r="K573" s="1612">
        <v>0</v>
      </c>
      <c r="L573" s="1382">
        <f t="shared" si="129"/>
        <v>-272658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942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819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71" t="s">
        <v>2099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863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853" t="s">
        <v>2100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866</v>
      </c>
      <c r="C604" s="1860"/>
      <c r="D604" s="661" t="s">
        <v>867</v>
      </c>
      <c r="E604" s="662"/>
      <c r="F604" s="663"/>
      <c r="G604" s="1861" t="s">
        <v>863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45147</v>
      </c>
      <c r="C605" s="1863"/>
      <c r="D605" s="664" t="s">
        <v>868</v>
      </c>
      <c r="E605" s="665" t="s">
        <v>2101</v>
      </c>
      <c r="F605" s="666"/>
      <c r="G605" s="667" t="s">
        <v>869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45138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-272658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-135000</v>
      </c>
      <c r="D9" s="1679"/>
      <c r="E9" s="1680"/>
    </row>
    <row r="10" spans="1:5" ht="15.75">
      <c r="A10">
        <v>2000</v>
      </c>
      <c r="B10" s="1671" t="s">
        <v>2058</v>
      </c>
      <c r="C10" s="1684">
        <v>-137658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-272658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730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733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189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194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195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266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708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214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216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217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218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1647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219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228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229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230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231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1648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1645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1646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241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267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242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243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614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672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673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900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681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681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2023-08-09T05:17:52Z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