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OP_LIST3">'list'!$A$283:$C$319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30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21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22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223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29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29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248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<sst xmlns="http://schemas.openxmlformats.org/spreadsheetml/2006/main" count="3413" uniqueCount="2086">
  <si>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</si>
  <si>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</si>
  <si>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</si>
  <si>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</si>
  <si>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</si>
  <si>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</si>
  <si>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</si>
  <si>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</si>
  <si>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</si>
  <si>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</si>
  <si>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</si>
  <si>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</si>
  <si>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</si>
  <si>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</si>
  <si>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</si>
  <si>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</si>
  <si>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</si>
  <si>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</si>
  <si>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</si>
  <si>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</si>
  <si>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</si>
  <si>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</si>
  <si>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</si>
  <si>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</si>
  <si>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</si>
  <si>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</si>
  <si>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</si>
  <si>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</si>
  <si>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</si>
  <si>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</si>
  <si>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</si>
  <si>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</si>
  <si>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</si>
  <si>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</si>
  <si>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</si>
  <si>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</si>
  <si>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</si>
  <si>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</si>
  <si>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</si>
  <si>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</si>
  <si>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</si>
  <si>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</si>
  <si>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</si>
  <si>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</si>
  <si>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</si>
  <si>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</si>
  <si>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</si>
  <si>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</si>
  <si>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</si>
  <si>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</si>
  <si>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</si>
  <si>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</si>
  <si>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</si>
  <si>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</si>
  <si>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</si>
  <si>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</si>
  <si>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</si>
  <si>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</si>
  <si>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</si>
  <si>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</si>
  <si>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</si>
  <si>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</si>
  <si>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</si>
  <si>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</si>
  <si>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</si>
  <si>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</si>
  <si>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</si>
  <si>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</si>
  <si>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</si>
  <si>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</si>
  <si>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</si>
  <si>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</si>
  <si>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</si>
  <si>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</si>
  <si>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</si>
  <si>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</si>
  <si>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</si>
  <si>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</si>
  <si>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</si>
  <si>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</si>
  <si>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</si>
  <si>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</si>
  <si>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</si>
  <si>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</si>
  <si>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</si>
  <si>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</si>
  <si>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</si>
  <si>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</si>
  <si>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</si>
  <si>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</si>
  <si>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</si>
  <si>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</si>
  <si>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</si>
  <si>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</si>
  <si>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</si>
  <si>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</si>
  <si>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</si>
  <si>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</si>
  <si>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</si>
  <si>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</si>
  <si>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</si>
  <si>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</si>
  <si>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</si>
  <si>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</si>
  <si>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</si>
  <si>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</si>
  <si>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</si>
  <si>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</si>
  <si>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</si>
  <si>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</si>
  <si>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</si>
  <si>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</si>
  <si>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</si>
  <si>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</si>
  <si>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</si>
  <si>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</si>
  <si>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</si>
  <si>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</si>
  <si>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</si>
  <si>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</si>
  <si>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</si>
  <si>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</si>
  <si>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</si>
  <si>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</si>
  <si>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</si>
  <si>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</si>
  <si>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</si>
  <si>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</si>
  <si>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</si>
  <si>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</si>
  <si>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</si>
  <si>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</si>
  <si>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</si>
  <si>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</si>
  <si>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</si>
  <si>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</si>
  <si>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</si>
  <si>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</si>
  <si>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</si>
  <si>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</si>
  <si>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</si>
  <si>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</si>
  <si>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</si>
  <si>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</si>
  <si>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</si>
  <si>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</si>
  <si>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</si>
  <si>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</si>
  <si>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</si>
  <si>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</si>
  <si>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</si>
  <si>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</si>
  <si>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</si>
  <si>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</si>
  <si>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</si>
  <si>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</si>
  <si>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</si>
  <si>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</si>
  <si>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</si>
  <si>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</si>
  <si>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</si>
  <si>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</si>
  <si>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</si>
  <si>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</si>
  <si>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</si>
  <si>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</si>
  <si>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</si>
  <si>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</si>
  <si>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</si>
  <si>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</si>
  <si>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</si>
  <si>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</si>
  <si>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</si>
  <si>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</si>
  <si>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</si>
  <si>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</si>
  <si>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</si>
  <si>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</si>
  <si>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</si>
  <si>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</si>
  <si>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</si>
  <si>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</si>
  <si>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</si>
  <si>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</si>
  <si>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</si>
  <si>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</si>
  <si>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</si>
  <si>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</si>
  <si>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</si>
  <si>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</si>
  <si>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</si>
  <si>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</si>
  <si>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</si>
  <si>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</si>
  <si>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</si>
  <si>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</si>
  <si>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</si>
  <si>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</si>
  <si>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</si>
  <si>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</si>
  <si>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</si>
  <si>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</si>
  <si>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</si>
  <si>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</si>
  <si>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</si>
  <si>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</si>
  <si>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</si>
  <si>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</si>
  <si>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</si>
  <si>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</si>
  <si>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</si>
  <si>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</si>
  <si>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</si>
  <si>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</si>
  <si>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</si>
  <si>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</si>
  <si>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</si>
  <si>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</si>
  <si>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</si>
  <si>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</si>
  <si>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</si>
  <si>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</si>
  <si>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</si>
  <si>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</si>
  <si>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</si>
  <si>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</si>
  <si>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</si>
  <si>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</si>
  <si>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</si>
  <si>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</si>
  <si>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</si>
  <si>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</si>
  <si>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</si>
  <si>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</si>
  <si>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</si>
  <si>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</si>
  <si>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</si>
  <si>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</si>
  <si>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</si>
  <si>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</si>
  <si>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</si>
  <si>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</si>
  <si>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</si>
  <si>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</si>
  <si>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</si>
  <si>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</si>
  <si>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</si>
  <si>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</si>
  <si>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</si>
  <si>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</si>
  <si>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</si>
  <si>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</si>
  <si>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</si>
  <si>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</si>
  <si>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</si>
  <si>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</si>
  <si>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</si>
  <si>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</si>
  <si>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</si>
  <si>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</si>
  <si>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</si>
  <si>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</si>
  <si>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</si>
  <si>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</si>
  <si>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</si>
  <si>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</si>
  <si>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</si>
  <si>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</si>
  <si>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</si>
  <si>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</si>
  <si>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</si>
  <si>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</si>
  <si>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</si>
  <si>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</si>
  <si>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</si>
  <si>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</si>
  <si>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</si>
  <si>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</si>
  <si>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</si>
  <si>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</si>
  <si>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</si>
  <si>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</si>
  <si>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</si>
  <si>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</si>
  <si>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</si>
  <si>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</si>
  <si>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</si>
  <si>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</si>
  <si>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</si>
  <si>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</si>
  <si>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</si>
  <si>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</si>
  <si>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</si>
  <si>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</si>
  <si>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</si>
  <si>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</si>
  <si>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</si>
  <si>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</si>
  <si>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</si>
  <si>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</si>
  <si>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</si>
  <si>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</si>
  <si>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</si>
  <si>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</si>
  <si>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</si>
  <si>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</si>
  <si>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</si>
  <si>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</si>
  <si>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</si>
  <si>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</si>
  <si>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</si>
  <si>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</si>
  <si>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</si>
  <si>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</si>
  <si>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</si>
  <si>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</si>
  <si>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</si>
  <si>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</si>
  <si>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</si>
  <si>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</si>
  <si>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</si>
  <si>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</si>
  <si>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</si>
  <si>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</si>
  <si>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</si>
  <si>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</si>
  <si>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</si>
  <si>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</si>
  <si>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</si>
  <si>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</si>
  <si>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</si>
  <si>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</si>
  <si>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</si>
  <si>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</si>
  <si>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</si>
  <si>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</si>
  <si>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</si>
  <si>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</si>
  <si>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</si>
  <si>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</si>
  <si>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</si>
  <si>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</si>
  <si>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</si>
  <si>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</si>
  <si>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</si>
  <si>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</si>
  <si>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</si>
  <si>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</si>
  <si>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</si>
  <si>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</si>
  <si>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</si>
  <si>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</si>
  <si>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</si>
  <si>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</si>
  <si>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</si>
  <si>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</si>
  <si>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</si>
  <si>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</si>
  <si>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</si>
  <si>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</si>
  <si>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</si>
  <si>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</si>
  <si>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</si>
  <si>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</si>
  <si>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</si>
  <si>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</si>
  <si>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</si>
  <si>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</si>
  <si>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</si>
  <si>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</si>
  <si>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</si>
  <si>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</si>
  <si>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</si>
  <si>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</si>
  <si>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</si>
  <si>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</si>
  <si>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</si>
  <si>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</si>
  <si>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</si>
  <si>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</si>
  <si>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</si>
  <si>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</si>
  <si>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</si>
  <si>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</si>
  <si>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</si>
  <si>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</si>
  <si>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</si>
  <si>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</si>
  <si>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</si>
  <si>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</si>
  <si>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</si>
  <si>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</si>
  <si>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</si>
  <si>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</si>
  <si>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</si>
  <si>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</si>
  <si>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</si>
  <si>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</si>
  <si>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</si>
  <si>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</si>
  <si>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</si>
  <si>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</si>
  <si>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</si>
  <si>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</si>
  <si>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</si>
  <si>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</si>
  <si>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</si>
  <si>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</si>
  <si>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</si>
  <si>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</si>
  <si>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</si>
  <si>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</si>
  <si>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</si>
  <si>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</si>
  <si>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</si>
  <si>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</si>
  <si>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</si>
  <si>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</si>
  <si>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</si>
  <si>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</si>
  <si>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</si>
  <si>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</si>
  <si>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</si>
  <si>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</si>
  <si>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</si>
  <si>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</si>
  <si>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</si>
  <si>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</si>
  <si>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</si>
  <si>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</si>
  <si>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</si>
  <si>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</si>
  <si>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</si>
  <si>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</si>
  <si>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</si>
  <si>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</si>
  <si>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</si>
  <si>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</si>
  <si>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</si>
  <si>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</si>
  <si>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</si>
  <si>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</si>
  <si>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</si>
  <si>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</si>
  <si>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</si>
  <si>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</si>
  <si>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</si>
  <si>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</si>
  <si>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</si>
  <si>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</si>
  <si>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</si>
  <si>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</si>
  <si>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</si>
  <si>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</si>
  <si>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</si>
  <si>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</si>
  <si>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</si>
  <si>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</si>
  <si>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</si>
  <si>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</si>
  <si>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</si>
  <si>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</si>
  <si>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</si>
  <si>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</si>
  <si>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</si>
  <si>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</si>
  <si>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</si>
  <si>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</si>
  <si>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</si>
  <si>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</si>
  <si>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</si>
  <si>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</si>
  <si>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</si>
  <si>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</si>
  <si>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</si>
  <si>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</si>
  <si>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</si>
  <si>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</si>
  <si>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</si>
  <si>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</si>
  <si>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</si>
  <si>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</si>
  <si>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</si>
  <si>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</si>
  <si>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</si>
  <si>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</si>
  <si>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</si>
  <si>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</si>
  <si>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</si>
  <si>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</si>
  <si>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</si>
  <si>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</si>
  <si>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</si>
  <si>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</si>
  <si>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</si>
  <si>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</si>
  <si>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</si>
  <si>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</si>
  <si>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</si>
  <si>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</si>
  <si>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</si>
  <si>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</si>
  <si>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</si>
  <si>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</si>
  <si>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</si>
  <si>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</si>
  <si>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</si>
  <si>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</si>
  <si>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</si>
  <si>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</si>
  <si>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</si>
  <si>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</si>
  <si>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</si>
  <si>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</si>
  <si>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</si>
  <si>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</si>
  <si>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</si>
  <si>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</si>
  <si>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</si>
  <si>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</si>
  <si>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</si>
  <si>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</si>
  <si>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</si>
  <si>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</si>
  <si>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</si>
  <si>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</si>
  <si>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</si>
  <si>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</si>
  <si>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</si>
  <si>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</si>
  <si>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</si>
  <si>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</si>
  <si>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</si>
  <si>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</si>
  <si>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</si>
  <si>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</si>
  <si>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</si>
  <si>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</si>
  <si>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</si>
  <si>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</si>
  <si>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</si>
  <si>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</si>
  <si>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</si>
  <si>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</si>
  <si>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</si>
  <si>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</si>
  <si>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</si>
  <si>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</si>
  <si>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</si>
  <si>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</si>
  <si>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</si>
  <si>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</si>
  <si>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</si>
  <si>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</si>
  <si>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</si>
  <si>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</si>
  <si>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</si>
  <si>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</si>
  <si>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</si>
  <si>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</si>
  <si>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</si>
  <si>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</si>
  <si>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</si>
  <si>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</si>
  <si>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</si>
  <si>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</si>
  <si>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</si>
  <si>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</si>
  <si>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</si>
  <si>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</si>
  <si>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</si>
  <si>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</si>
  <si>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</si>
  <si>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</si>
  <si>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</si>
  <si>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</si>
  <si>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</si>
  <si>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</si>
  <si>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</si>
  <si>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</si>
  <si>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</si>
  <si>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</si>
  <si>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</si>
  <si>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</si>
  <si>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</si>
  <si>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</si>
  <si>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</si>
  <si>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</si>
  <si>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</si>
  <si>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</si>
  <si>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</si>
  <si>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</si>
  <si>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</si>
  <si>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</si>
  <si>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</si>
  <si>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</si>
  <si>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</si>
  <si>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</si>
  <si>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</si>
  <si>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</si>
  <si>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</si>
  <si>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</si>
  <si>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</si>
  <si>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</si>
  <si>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</si>
  <si>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</si>
  <si>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</si>
  <si>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</si>
  <si>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</si>
  <si>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</si>
  <si>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</si>
  <si>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</si>
  <si>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</si>
  <si>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</si>
  <si>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</si>
  <si>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</si>
  <si>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</si>
  <si>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</si>
  <si>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</si>
  <si>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</si>
  <si>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</si>
  <si>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</si>
  <si>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</si>
  <si>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</si>
  <si>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</si>
  <si>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</si>
  <si>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</si>
  <si>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</si>
  <si>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</si>
  <si>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</si>
  <si>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</si>
  <si>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</si>
  <si>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</si>
  <si>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</si>
  <si>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</si>
  <si>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</si>
  <si>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</si>
  <si>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</si>
  <si>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</si>
  <si>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</si>
  <si>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</si>
  <si>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</si>
  <si>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</si>
  <si>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</si>
  <si>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</si>
  <si>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</si>
  <si>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</si>
  <si>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</si>
  <si>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</si>
  <si>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</si>
  <si>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</si>
  <si>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</si>
  <si>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</si>
  <si>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</si>
  <si>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</si>
  <si>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</si>
  <si>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</si>
  <si>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</si>
  <si>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</si>
  <si>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</si>
  <si>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</si>
  <si>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</si>
  <si>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</si>
  <si>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</si>
  <si>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</si>
  <si>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</si>
  <si>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</si>
  <si>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</si>
  <si>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</si>
  <si>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</si>
  <si>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</si>
  <si>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</si>
  <si>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</si>
  <si>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</si>
  <si>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</si>
  <si>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</si>
  <si>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</si>
  <si>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</si>
  <si>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</si>
  <si>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</si>
  <si>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</si>
  <si>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</si>
  <si>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</si>
  <si>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</si>
  <si>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</si>
  <si>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</si>
  <si>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</si>
  <si>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</si>
  <si>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</si>
  <si>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</si>
  <si>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</si>
  <si>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</si>
  <si>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</si>
  <si>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</si>
  <si>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</si>
  <si>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</si>
  <si>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</si>
  <si>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</si>
  <si>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</si>
  <si>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</si>
  <si>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</si>
  <si>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</si>
  <si>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</si>
  <si>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</si>
  <si>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</si>
  <si>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</si>
  <si>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</si>
  <si>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</si>
  <si>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</si>
  <si>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</si>
  <si>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</si>
  <si>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</si>
  <si>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</si>
  <si>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</si>
  <si>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</si>
  <si>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</si>
  <si>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</si>
  <si>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</si>
  <si>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</si>
  <si>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</si>
  <si>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</si>
  <si>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</si>
  <si>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</si>
  <si>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</si>
  <si>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</si>
  <si>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</si>
  <si>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</si>
  <si>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</si>
  <si>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</si>
  <si>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</si>
  <si>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</si>
  <si>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</si>
  <si>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</si>
  <si>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</si>
  <si>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</si>
  <si>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</si>
  <si>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</si>
  <si>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</si>
  <si>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</si>
  <si>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</si>
  <si>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</si>
  <si>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</si>
  <si>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</si>
  <si>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</si>
  <si>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</si>
  <si>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</si>
  <si>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</si>
  <si>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</si>
  <si>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</si>
  <si>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</si>
  <si>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</si>
  <si>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</si>
  <si>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</si>
  <si>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</si>
  <si>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</si>
  <si>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</si>
  <si>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</si>
  <si>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</si>
  <si>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</si>
  <si>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</si>
  <si>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</si>
  <si>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</si>
  <si>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</si>
  <si>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</si>
  <si>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</si>
  <si>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</si>
  <si>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</si>
  <si>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</si>
  <si>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</si>
  <si>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</si>
  <si>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</si>
  <si>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</si>
  <si>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</si>
  <si>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</si>
  <si>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</si>
  <si>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</si>
  <si>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</si>
  <si>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</si>
  <si>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</si>
  <si>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</si>
  <si>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</si>
  <si>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</si>
  <si>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</si>
  <si>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</si>
  <si>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</si>
  <si>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</si>
  <si>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</si>
  <si>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</si>
  <si>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</si>
  <si>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</si>
  <si>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</si>
  <si>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</si>
  <si>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</si>
  <si>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</si>
  <si>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</si>
  <si>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</si>
  <si>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</si>
  <si>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</si>
  <si>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</si>
  <si>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</si>
  <si>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</si>
  <si>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</si>
  <si>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</si>
  <si>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</si>
  <si>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</si>
  <si>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</si>
  <si>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</si>
  <si>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</si>
  <si>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</si>
  <si>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</si>
  <si>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</si>
  <si>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</si>
  <si>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</si>
  <si>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</si>
  <si>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</si>
  <si>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</si>
  <si>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</si>
  <si>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</si>
  <si>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</si>
  <si>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</si>
  <si>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</si>
  <si>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</si>
  <si>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</si>
  <si>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</si>
  <si>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</si>
  <si>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</si>
  <si>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</si>
  <si>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</si>
  <si>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</si>
  <si>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</si>
  <si>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</si>
  <si>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</si>
  <si>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</si>
  <si>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</si>
  <si>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</si>
  <si>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</si>
  <si>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</si>
  <si>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</si>
  <si>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</si>
  <si>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</si>
  <si>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</si>
  <si>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</si>
  <si>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</si>
  <si>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</si>
  <si>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</si>
  <si>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</si>
  <si>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</si>
  <si>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</si>
  <si>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</si>
  <si>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</si>
  <si>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</si>
  <si>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</si>
  <si>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</si>
  <si>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</si>
  <si>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</si>
  <si>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</si>
  <si>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</si>
  <si>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</si>
  <si>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</si>
  <si>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</si>
  <si>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</si>
  <si>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</si>
  <si>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</si>
  <si>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</si>
  <si>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</si>
  <si>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</si>
  <si>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</si>
  <si>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</si>
  <si>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</si>
  <si>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</si>
  <si>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</si>
  <si>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</si>
  <si>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</si>
  <si>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</si>
  <si>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</si>
  <si>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</si>
  <si>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</si>
  <si>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</si>
  <si>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</si>
  <si>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</si>
  <si>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</si>
  <si>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</si>
  <si>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</si>
  <si>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</si>
  <si>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</si>
  <si>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</si>
  <si>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</si>
  <si>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</si>
  <si>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</si>
  <si>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</si>
  <si>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</si>
  <si>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</si>
  <si>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</si>
  <si>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</si>
  <si>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</si>
  <si>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</si>
  <si>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</si>
  <si>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</si>
  <si>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</si>
  <si>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</si>
  <si>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</si>
  <si>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</si>
  <si>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</si>
  <si>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</si>
  <si>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</si>
  <si>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</si>
  <si>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</si>
  <si>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</si>
  <si>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</si>
  <si>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</si>
  <si>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</si>
  <si>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</si>
  <si>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</si>
  <si>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</si>
  <si>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</si>
  <si>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</si>
  <si>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</si>
  <si>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</si>
  <si>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</si>
  <si>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</si>
  <si>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</si>
  <si>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</si>
  <si>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</si>
  <si>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</si>
  <si>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</si>
  <si>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</si>
  <si>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</si>
  <si>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</si>
  <si>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</si>
  <si>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</si>
  <si>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</si>
  <si>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</si>
  <si>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</si>
  <si>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</si>
  <si>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</si>
  <si>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</si>
  <si>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</si>
  <si>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</si>
  <si>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</si>
  <si>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</si>
  <si>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</si>
  <si>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</si>
  <si>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</si>
  <si>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</si>
  <si>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</si>
  <si>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</si>
  <si>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</si>
  <si>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</si>
  <si>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</si>
  <si>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</si>
  <si>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</si>
  <si>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</si>
  <si>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</si>
  <si>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</si>
  <si>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</si>
  <si>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</si>
  <si>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</si>
  <si>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</si>
  <si>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</si>
  <si>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</si>
  <si>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</si>
  <si>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</si>
  <si>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</si>
  <si>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</si>
  <si>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</si>
  <si>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</si>
  <si>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</si>
  <si>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</si>
  <si>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</si>
  <si>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</si>
  <si>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</si>
  <si>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</si>
  <si>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</si>
  <si>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</si>
  <si>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</si>
  <si>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</si>
  <si>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</si>
  <si>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</si>
  <si>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</si>
  <si>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</si>
  <si>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</si>
  <si>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</si>
  <si>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</si>
  <si>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</si>
  <si>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</si>
  <si>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</si>
  <si>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</si>
  <si>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</si>
  <si>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</si>
  <si>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</si>
  <si>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</si>
  <si>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</si>
  <si>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</si>
  <si>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</si>
  <si>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</si>
  <si>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</si>
  <si>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</si>
  <si>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</si>
  <si>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</si>
  <si>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</si>
  <si>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</si>
  <si>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</si>
  <si>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</si>
  <si>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</si>
  <si>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</si>
  <si>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</si>
  <si>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</si>
  <si>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</si>
  <si>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</si>
  <si>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</si>
  <si>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</si>
  <si>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</si>
  <si>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</si>
  <si>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</si>
  <si>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</si>
  <si>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</si>
  <si>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</si>
  <si>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</si>
  <si>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</si>
  <si>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</si>
  <si>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</si>
  <si>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</si>
  <si>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</si>
  <si>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</si>
  <si>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</si>
  <si>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</si>
  <si>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</si>
  <si>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</si>
  <si>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</si>
  <si>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</si>
  <si>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</si>
  <si>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</si>
  <si>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</si>
  <si>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</si>
  <si>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</si>
  <si>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</si>
  <si>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</si>
  <si>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</si>
  <si>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</si>
  <si>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</si>
  <si>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</si>
  <si>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</si>
  <si>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</si>
  <si>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</si>
  <si>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</si>
  <si>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</si>
  <si>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</si>
  <si>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</si>
  <si>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</si>
  <si>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</si>
  <si>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</si>
  <si>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</si>
  <si>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</si>
  <si>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</si>
  <si>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</si>
  <si>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</si>
  <si>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</si>
  <si>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</si>
  <si>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</si>
  <si>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</si>
  <si>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</si>
  <si>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</si>
  <si>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</si>
  <si>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</si>
  <si>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</si>
  <si>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</si>
  <si>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</si>
  <si>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</si>
  <si>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</si>
  <si>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</si>
  <si>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</si>
  <si>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</si>
  <si>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</si>
  <si>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</si>
  <si>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</si>
  <si>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</si>
  <si>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</si>
  <si>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</si>
  <si>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</si>
  <si>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</si>
  <si>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</si>
  <si>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</si>
  <si>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</si>
  <si>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</si>
  <si>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</si>
  <si>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</si>
  <si>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</si>
  <si>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</si>
  <si>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</si>
  <si>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</si>
  <si>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</si>
  <si>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</si>
  <si>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</si>
  <si>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</si>
  <si>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</si>
  <si>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</si>
  <si>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</si>
  <si>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</si>
  <si>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</si>
  <si>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</si>
  <si>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</si>
  <si>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</si>
  <si>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</si>
  <si>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</si>
  <si>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</si>
  <si>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</si>
  <si>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</si>
  <si>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</si>
  <si>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</si>
  <si>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</si>
  <si>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</si>
  <si>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</si>
  <si>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</si>
  <si>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</si>
  <si>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</si>
  <si>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</si>
  <si>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</si>
  <si>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</si>
  <si>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</si>
  <si>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</si>
  <si>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</si>
  <si>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</si>
  <si>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</si>
  <si>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</si>
  <si>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</si>
  <si>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</si>
  <si>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</si>
  <si>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</si>
  <si>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</si>
  <si>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</si>
  <si>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</si>
  <si>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</si>
  <si>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</si>
  <si>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</si>
  <si>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</si>
  <si>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</si>
  <si>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</si>
  <si>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</si>
  <si>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</si>
  <si>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</si>
  <si>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</si>
  <si>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</si>
  <si>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</si>
  <si>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</si>
  <si>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</si>
  <si>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</si>
  <si>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</si>
  <si>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</si>
  <si>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</si>
  <si>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</si>
  <si>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</si>
  <si>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</si>
  <si>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</si>
  <si>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</si>
  <si>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</si>
  <si>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</si>
  <si>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</si>
  <si>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</si>
  <si>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</si>
  <si>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</si>
  <si>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</si>
  <si>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</si>
  <si>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</si>
  <si>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</si>
  <si>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</si>
  <si>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</si>
  <si>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</si>
  <si>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</si>
  <si>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</si>
  <si>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</si>
  <si>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</si>
  <si>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</si>
  <si>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</si>
  <si>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</si>
  <si>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</si>
  <si>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</si>
  <si>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</si>
  <si>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</si>
  <si>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</si>
  <si>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</si>
  <si>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</si>
  <si>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</si>
  <si>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</si>
  <si>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</si>
  <si>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</si>
  <si>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</si>
  <si>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</si>
  <si>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</si>
  <si>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</si>
  <si>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</si>
  <si>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</si>
  <si>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</si>
  <si>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</si>
  <si>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</si>
  <si>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</si>
  <si>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</si>
  <si>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</si>
  <si>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</si>
  <si>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</si>
  <si>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</si>
  <si>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</si>
  <si>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</si>
  <si>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</si>
  <si>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</si>
  <si>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</si>
  <si>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</si>
  <si>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</si>
  <si>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</si>
  <si>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</si>
  <si>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</si>
  <si>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</si>
  <si>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</si>
  <si>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</si>
  <si>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</si>
  <si>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</si>
  <si>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</si>
  <si>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</si>
  <si>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</si>
  <si>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</si>
  <si>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</si>
  <si>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</si>
  <si>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</si>
  <si>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</si>
  <si>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</si>
  <si>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</si>
  <si>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</si>
  <si>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</si>
  <si>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</si>
  <si>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</si>
  <si>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</si>
  <si>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</si>
  <si>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</si>
  <si>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</si>
  <si>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</si>
  <si>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</si>
  <si>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</si>
  <si>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</si>
  <si>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</si>
  <si>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</si>
  <si>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</si>
  <si>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</si>
  <si>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</si>
  <si>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</si>
  <si>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</si>
  <si>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</si>
  <si>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</si>
  <si>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</si>
  <si>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</si>
  <si>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</si>
  <si>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</si>
  <si>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</si>
  <si>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</si>
  <si>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</si>
  <si>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</si>
  <si>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</si>
  <si>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</si>
  <si>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</si>
  <si>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</si>
  <si>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</si>
  <si>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</si>
  <si>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</si>
  <si>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</si>
  <si>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</si>
  <si>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</si>
  <si>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</si>
  <si>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</si>
  <si>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</si>
  <si>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</si>
  <si>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</si>
  <si>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</si>
  <si>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</si>
  <si>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</si>
  <si>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</si>
  <si>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</si>
  <si>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</si>
  <si>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</si>
  <si>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</si>
  <si>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</si>
  <si>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</si>
  <si>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</si>
  <si>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</si>
  <si>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</si>
  <si>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</si>
  <si>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</si>
  <si>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</si>
  <si>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</si>
  <si>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</si>
  <si>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</si>
  <si>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</si>
  <si>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</si>
  <si>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</si>
  <si>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</si>
  <si>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</si>
  <si>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</si>
  <si>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</si>
  <si>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</si>
  <si>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</si>
  <si>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</si>
  <si>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</si>
  <si>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</si>
  <si>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</si>
  <si>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</si>
  <si>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</si>
  <si>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</si>
  <si>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</si>
  <si>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</si>
  <si>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</si>
  <si>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</si>
  <si>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</si>
  <si>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</si>
  <si>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</si>
  <si>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</si>
  <si>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</si>
  <si>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</si>
  <si>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</si>
  <si>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</si>
  <si>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</si>
  <si>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</si>
  <si>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</si>
  <si>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</si>
  <si>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</si>
  <si>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</si>
  <si>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</si>
  <si>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</si>
  <si>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</si>
  <si>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</si>
  <si>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</si>
  <si>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</si>
  <si>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</si>
  <si>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</si>
  <si>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</si>
  <si>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</si>
  <si>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</si>
  <si>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</si>
  <si>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</si>
  <si>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</si>
  <si>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</si>
  <si>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</si>
  <si>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</si>
  <si>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</si>
  <si>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</si>
  <si>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</si>
  <si>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</si>
  <si>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</si>
  <si>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</si>
  <si>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</si>
  <si>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</si>
  <si>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</si>
  <si>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</si>
  <si>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</si>
  <si>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</si>
  <si>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</si>
  <si>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</si>
  <si>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</si>
  <si>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</si>
  <si>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</si>
  <si>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</si>
  <si>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</si>
  <si>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</si>
  <si>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</si>
  <si>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</si>
  <si>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</si>
  <si>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</si>
  <si>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</si>
  <si>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</si>
  <si>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</si>
  <si>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</si>
  <si>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</si>
  <si>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</si>
  <si>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</si>
  <si>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</si>
  <si>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</si>
  <si>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</si>
  <si>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</si>
  <si>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</si>
  <si>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</si>
  <si>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</si>
  <si>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</si>
  <si>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</si>
  <si>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</si>
  <si>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</si>
  <si>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</si>
  <si>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</si>
  <si>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</si>
  <si>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</si>
  <si>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</si>
  <si>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</si>
  <si>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</si>
  <si>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</si>
  <si>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</si>
  <si>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</si>
  <si>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</si>
  <si>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</si>
  <si>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</si>
  <si>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</si>
  <si>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</si>
  <si>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</si>
  <si>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</si>
  <si>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</si>
  <si>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</si>
  <si>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</si>
  <si>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</si>
  <si>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</si>
  <si>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</si>
  <si>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</si>
  <si>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</si>
  <si>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</si>
  <si>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</si>
  <si>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</si>
  <si>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</si>
  <si>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</si>
  <si>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</si>
  <si>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</si>
  <si>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</si>
  <si>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</si>
  <si>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</si>
  <si>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</si>
  <si>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</si>
  <si>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</si>
  <si>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</si>
  <si>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</si>
  <si>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</si>
  <si>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</si>
  <si>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</si>
  <si>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</si>
  <si>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</si>
  <si>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</si>
  <si>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</si>
  <si>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</si>
  <si>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</si>
  <si>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</si>
  <si>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</si>
  <si>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</si>
  <si>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</si>
  <si>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</si>
  <si>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</si>
  <si>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</si>
  <si>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</si>
  <si>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</si>
  <si>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</si>
  <si>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</si>
  <si>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</si>
  <si>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</si>
  <si>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</si>
  <si>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</si>
  <si>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</si>
  <si>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</si>
  <si>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</si>
  <si>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</si>
  <si>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</si>
  <si>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</si>
  <si>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</si>
  <si>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</si>
  <si>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</si>
  <si>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</si>
  <si>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</si>
  <si>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</si>
  <si>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</si>
  <si>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</si>
  <si>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</si>
  <si>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</si>
  <si>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</si>
  <si>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</si>
  <si>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</si>
  <si>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</si>
  <si>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</si>
  <si>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</si>
  <si>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</si>
  <si>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</si>
  <si>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</si>
  <si>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</si>
  <si>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</si>
  <si>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</si>
  <si>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</si>
  <si>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</si>
  <si>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</si>
  <si>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</si>
  <si>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</si>
  <si>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</si>
  <si>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</si>
  <si>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</si>
  <si>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</si>
  <si>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</si>
  <si>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</si>
  <si>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</si>
  <si>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</si>
  <si>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</si>
  <si>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</si>
  <si>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</si>
  <si>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</si>
  <si>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</si>
  <si>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</si>
  <si>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</si>
  <si>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</si>
  <si>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</si>
  <si>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</si>
  <si>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</si>
  <si>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</si>
  <si>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</si>
  <si>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</si>
  <si>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</si>
  <si>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</si>
  <si>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</si>
  <si>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</si>
  <si>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</si>
  <si>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</si>
  <si>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</si>
  <si>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</si>
  <si>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</si>
  <si>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</si>
  <si>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</si>
  <si>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</si>
  <si>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</si>
  <si>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</si>
  <si>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</si>
  <si>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</si>
  <si>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</si>
  <si>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</si>
  <si>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</si>
  <si>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</si>
  <si>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</si>
  <si>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</si>
  <si>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</si>
  <si>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</si>
  <si>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</si>
  <si>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</si>
  <si>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</si>
  <si>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</si>
  <si>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</si>
  <si>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</si>
  <si>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</si>
  <si>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</si>
  <si>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</si>
  <si>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</si>
  <si>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</si>
  <si>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</si>
  <si>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</si>
  <si>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</si>
  <si>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</si>
  <si>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</si>
  <si>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</si>
  <si>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</si>
  <si>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</si>
  <si>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</si>
  <si>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</si>
  <si>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</si>
  <si>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</si>
  <si>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</si>
  <si>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</si>
  <si>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</si>
  <si>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</si>
  <si>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</si>
  <si>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</si>
  <si>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</si>
  <si>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</si>
  <si>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</si>
  <si>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</si>
  <si>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</si>
  <si>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</si>
  <si>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</si>
  <si>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</si>
  <si>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</si>
  <si>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</si>
  <si>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</si>
  <si>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</si>
  <si>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</si>
  <si>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</si>
  <si>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</si>
  <si>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</si>
  <si>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</si>
  <si>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</si>
  <si>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</si>
  <si>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</si>
  <si>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</si>
  <si>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</si>
  <si>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</si>
  <si>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</si>
  <si>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</si>
  <si>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</si>
  <si>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</si>
  <si>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</si>
  <si>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</si>
  <si>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</si>
  <si>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</si>
  <si>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</si>
  <si>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</si>
  <si>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</si>
  <si>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</si>
  <si>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</si>
  <si>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</si>
  <si>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</si>
  <si>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</si>
  <si>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</si>
  <si>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</si>
  <si>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</si>
  <si>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</si>
  <si>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</si>
  <si>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</si>
  <si>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</si>
  <si>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</si>
  <si>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</si>
  <si>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</si>
  <si>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</si>
  <si>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</si>
  <si>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</si>
  <si>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</si>
  <si>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</si>
  <si>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</si>
  <si>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</si>
  <si>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</si>
  <si>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</si>
  <si>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</si>
  <si>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</si>
  <si>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</si>
  <si>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</si>
  <si>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</si>
  <si>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</si>
  <si>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</si>
  <si>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</si>
  <si>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</si>
  <si>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</si>
  <si>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</si>
  <si>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</si>
  <si>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</si>
  <si>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</si>
  <si>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</si>
  <si>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</si>
  <si>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</si>
  <si>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</si>
  <si>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</si>
  <si>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</si>
  <si>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</si>
  <si>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</si>
  <si>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</si>
  <si>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</si>
  <si>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</si>
  <si>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</si>
  <si>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</si>
  <si>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</si>
  <si>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</si>
  <si>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</si>
  <si>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</si>
  <si>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</si>
  <si>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</si>
  <si>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</si>
  <si>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</si>
  <si>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</si>
  <si>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</si>
  <si>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</si>
  <si>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</si>
  <si>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</si>
  <si>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</si>
  <si>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</si>
  <si>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</si>
  <si>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</si>
  <si>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</si>
  <si>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</si>
  <si>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</si>
  <si>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</si>
  <si>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</si>
  <si>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</si>
  <si>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</si>
  <si>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</si>
  <si>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</si>
  <si>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</si>
  <si>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</si>
  <si>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</si>
  <si>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</si>
  <si>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</si>
  <si>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</si>
  <si>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</si>
  <si>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</si>
  <si>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</si>
  <si>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</si>
  <si>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</si>
  <si>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</si>
  <si>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</si>
  <si>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</si>
  <si>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</si>
  <si>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</si>
  <si>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</si>
  <si>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</si>
  <si>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</si>
  <si>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</si>
  <si>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</si>
  <si>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</si>
  <si>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</si>
  <si>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</si>
  <si>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</si>
  <si>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</si>
  <si>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</si>
  <si>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</si>
  <si>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</si>
  <si>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</si>
  <si>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</si>
  <si>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</si>
  <si>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</si>
  <si>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</si>
  <si>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</si>
  <si>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</si>
  <si>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</si>
  <si>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</si>
  <si>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</si>
  <si>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</si>
  <si>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</si>
  <si>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</si>
  <si>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</si>
  <si>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</si>
  <si>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</si>
  <si>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</si>
  <si>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</si>
  <si>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</si>
  <si>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</si>
  <si>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</si>
  <si>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</si>
  <si>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</si>
  <si>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</si>
  <si>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</si>
  <si>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</si>
  <si>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</si>
  <si>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</si>
  <si>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</si>
  <si>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</si>
  <si>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</si>
  <si>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</si>
  <si>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</si>
  <si>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</si>
  <si>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</si>
  <si>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</si>
  <si>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</si>
  <si>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</si>
  <si>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</si>
  <si>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</si>
  <si>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</si>
  <si>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</si>
  <si>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</si>
  <si>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</si>
  <si>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</si>
  <si>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</si>
  <si>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</si>
  <si>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</si>
  <si>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</si>
  <si>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</si>
  <si>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</si>
  <si>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</si>
  <si>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</si>
  <si>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</si>
  <si>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</si>
  <si>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</si>
  <si>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</si>
  <si>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</si>
  <si>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</si>
  <si>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</si>
  <si>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</si>
  <si>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</si>
  <si>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</si>
  <si>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</si>
  <si>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</si>
  <si>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</si>
  <si>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</si>
  <si>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</si>
  <si>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</si>
  <si>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</si>
  <si>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</si>
  <si>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</si>
  <si>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</si>
  <si>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</si>
  <si>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</si>
  <si>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</si>
  <si>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</si>
  <si>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</si>
  <si>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</si>
  <si>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</si>
  <si>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</si>
  <si>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</si>
  <si>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</si>
  <si>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</si>
  <si>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</si>
  <si>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</si>
  <si>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</si>
  <si>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</si>
  <si>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</si>
  <si>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</si>
  <si>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</si>
  <si>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</si>
  <si>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</si>
  <si>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</si>
  <si>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</si>
  <si>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</si>
  <si>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</si>
  <si>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</si>
  <si>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</si>
  <si>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</si>
  <si>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</si>
  <si>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</si>
  <si>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</si>
  <si>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</si>
  <si>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</si>
  <si>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</si>
  <si>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</si>
  <si>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</si>
  <si>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</si>
  <si>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</si>
  <si>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</si>
  <si>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</si>
  <si>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</si>
  <si>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</si>
  <si>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</si>
  <si>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</si>
  <si>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</si>
  <si>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</si>
  <si>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</si>
  <si>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</si>
  <si>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</si>
  <si>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</si>
  <si>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</si>
  <si>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</si>
  <si>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</si>
  <si>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</si>
  <si>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</si>
  <si>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</si>
  <si>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</si>
  <si>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</si>
  <si>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</si>
  <si>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</si>
  <si>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</si>
  <si>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</si>
  <si>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</si>
  <si>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</si>
  <si>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</si>
  <si>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</si>
  <si>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</si>
  <si>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</si>
  <si>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</si>
  <si>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</si>
  <si>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</si>
  <si>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</si>
  <si>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</si>
  <si>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</si>
  <si>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</si>
  <si>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</si>
  <si>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</si>
  <si>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</si>
  <si>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</si>
  <si>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</si>
  <si>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</si>
  <si>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</si>
  <si>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</si>
  <si>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</si>
  <si>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</si>
  <si>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</si>
  <si>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</si>
  <si>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</si>
  <si>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</si>
  <si>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</si>
  <si>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</si>
  <si>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</si>
  <si>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</si>
  <si>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</si>
  <si>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</si>
  <si>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</si>
  <si>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</si>
  <si>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</si>
  <si>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</si>
  <si>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</si>
  <si>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</si>
  <si>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</si>
  <si>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</si>
  <si>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</si>
  <si>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</si>
  <si>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</si>
  <si>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</si>
  <si>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</si>
  <si>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</si>
  <si>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</si>
  <si>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</si>
  <si>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</si>
  <si>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</si>
  <si>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</si>
  <si>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</si>
  <si>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</si>
  <si>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</si>
  <si>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</si>
  <si>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</si>
  <si>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</si>
  <si>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</si>
  <si>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</si>
  <si>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</si>
  <si>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</si>
  <si>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</si>
  <si>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</si>
  <si>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</si>
  <si>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</si>
  <si>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</si>
  <si>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</si>
  <si>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</si>
  <si>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</si>
  <si>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</si>
  <si>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</si>
  <si>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</si>
  <si>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</si>
  <si>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</si>
  <si>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</si>
  <si>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</si>
  <si>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</si>
  <si>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</si>
  <si>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</si>
  <si>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</si>
  <si>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</si>
  <si>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</si>
  <si>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</si>
  <si>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</si>
  <si>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</si>
  <si>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</si>
  <si>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</si>
  <si>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</si>
  <si>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</si>
  <si>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</si>
  <si>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</si>
  <si>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</si>
  <si>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</si>
  <si>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</si>
  <si>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</si>
  <si>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</si>
  <si>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</si>
  <si>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</si>
  <si>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</si>
  <si>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</si>
  <si>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</si>
  <si>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</si>
  <si>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</si>
  <si>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</si>
  <si>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</si>
  <si>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</si>
  <si>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</si>
  <si>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</si>
  <si>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</si>
  <si>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</si>
  <si>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</si>
  <si>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</si>
  <si>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</si>
  <si>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</si>
  <si>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</si>
  <si>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</si>
  <si>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</si>
  <si>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</si>
  <si>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</si>
  <si>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</si>
  <si>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</si>
  <si>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</si>
  <si>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</si>
  <si>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</si>
  <si>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</si>
  <si>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</si>
  <si>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</si>
  <si>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</si>
  <si>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</si>
  <si>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</si>
  <si>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</si>
  <si>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</si>
  <si>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</si>
  <si>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</si>
  <si>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</si>
  <si>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</si>
  <si>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</si>
  <si>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</si>
  <si>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</si>
  <si>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</si>
  <si>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</si>
  <si>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</si>
  <si>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</si>
  <si>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</si>
  <si>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</si>
  <si>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</si>
  <si>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</si>
  <si>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</si>
  <si>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</si>
  <si>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</si>
  <si>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</si>
  <si>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</si>
  <si>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</si>
  <si>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</si>
  <si>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</si>
  <si>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</si>
  <si>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</si>
  <si>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</si>
  <si>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</si>
  <si>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</si>
  <si>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</si>
  <si>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</si>
  <si>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</si>
  <si>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</si>
  <si>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</si>
  <si>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</si>
  <si>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</si>
  <si>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</si>
  <si>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</si>
  <si>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</si>
  <si>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</si>
  <si>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</si>
  <si>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</si>
  <si>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</si>
  <si>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</si>
  <si>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</si>
  <si>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</si>
  <si>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</si>
  <si>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</si>
  <si>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</si>
  <si>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</si>
  <si>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</si>
  <si>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</si>
  <si>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</si>
  <si>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</si>
  <si>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</si>
  <si>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</si>
  <si>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</si>
  <si>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</si>
  <si>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</si>
  <si>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</si>
  <si>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</si>
  <si>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</si>
  <si>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</si>
  <si>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</si>
  <si>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</si>
  <si>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</si>
  <si>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</si>
  <si>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</si>
  <si>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</si>
  <si>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</si>
  <si>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</si>
  <si>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</si>
  <si>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</si>
  <si>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</si>
  <si>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</si>
  <si>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</si>
  <si>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</si>
  <si>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</si>
  <si>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</si>
  <si>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</si>
  <si>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</si>
  <si>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</si>
  <si>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</si>
  <si>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</si>
  <si>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</si>
  <si>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</si>
  <si>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</si>
  <si>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</si>
  <si>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</si>
  <si>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</si>
  <si>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</si>
  <si>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</si>
  <si>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</si>
  <si>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</si>
  <si>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</si>
  <si>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</si>
  <si>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</si>
  <si>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</si>
  <si>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</si>
  <si>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</si>
  <si>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</si>
  <si>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</si>
  <si>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</si>
  <si>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</si>
  <si>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</si>
  <si>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</si>
  <si>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</si>
  <si>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</si>
  <si>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</si>
  <si>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</si>
  <si>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</si>
  <si>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</si>
  <si>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</si>
  <si>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</si>
  <si>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</si>
  <si>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</si>
  <si>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</si>
  <si>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</si>
  <si>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</si>
  <si>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</si>
  <si>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</si>
  <si>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</si>
  <si>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b1308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</si>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</sst>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49" fontId="248" fillId="75" borderId="13" xfId="34" applyNumberFormat="1" applyFont="1" applyFill="1" applyBorder="1" applyAlignment="1" applyProtection="1">
      <alignment horizontal="center" vertical="center" wrapText="1"/>
      <protection/>
    </xf>
    <xf numFmtId="0" fontId="270" fillId="39" borderId="26" xfId="34" applyFont="1" applyFill="1" applyBorder="1" applyAlignment="1">
      <alignment vertical="center"/>
      <protection/>
    </xf>
    <xf numFmtId="1" fontId="248" fillId="40" borderId="18" xfId="34" applyNumberFormat="1" applyFont="1" applyFill="1" applyBorder="1" applyAlignment="1" applyProtection="1">
      <alignment horizontal="center" vertical="center" wrapText="1"/>
      <protection locked="0"/>
    </xf>
    <xf numFmtId="1" fontId="248" fillId="39" borderId="18" xfId="34" applyNumberFormat="1" applyFont="1" applyFill="1" applyBorder="1" applyAlignment="1" applyProtection="1">
      <alignment horizontal="center" vertical="center" wrapText="1"/>
      <protection/>
    </xf>
    <xf numFmtId="49" fontId="270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0" fillId="52" borderId="14" xfId="34" applyFont="1" applyFill="1" applyBorder="1" applyAlignment="1" applyProtection="1">
      <alignment horizontal="center" vertical="center"/>
      <protection/>
    </xf>
    <xf numFmtId="0" fontId="320" fillId="52" borderId="15" xfId="34" applyFont="1" applyFill="1" applyBorder="1" applyAlignment="1" applyProtection="1">
      <alignment horizontal="center" vertical="center"/>
      <protection/>
    </xf>
    <xf numFmtId="0" fontId="320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1" fillId="5" borderId="25" xfId="34" applyFont="1" applyFill="1" applyBorder="1" applyAlignment="1">
      <alignment horizontal="left" vertical="center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1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972</v>
      </c>
      <c r="C1" s="996"/>
      <c r="D1" s="996"/>
      <c r="E1" s="997"/>
      <c r="F1" s="998" t="s">
        <v>955</v>
      </c>
      <c r="G1" s="999" t="s">
        <v>973</v>
      </c>
      <c r="H1" s="997"/>
      <c r="I1" s="1000" t="s">
        <v>974</v>
      </c>
      <c r="J1" s="1000"/>
      <c r="K1" s="997"/>
      <c r="L1" s="1001" t="s">
        <v>975</v>
      </c>
      <c r="M1" s="997"/>
      <c r="N1" s="1002"/>
      <c r="O1" s="997"/>
      <c r="P1" s="1003" t="s">
        <v>976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58" t="str">
        <f>+OTCHET!B9</f>
        <v>Твърдица</v>
      </c>
      <c r="C2" s="1659"/>
      <c r="D2" s="1660"/>
      <c r="E2" s="1008"/>
      <c r="F2" s="1009">
        <f>+OTCHET!H9</f>
        <v>0</v>
      </c>
      <c r="G2" s="1010" t="str">
        <f>+OTCHET!F12</f>
        <v>7004</v>
      </c>
      <c r="H2" s="1011"/>
      <c r="I2" s="1661">
        <f>+OTCHET!H607</f>
        <v>0</v>
      </c>
      <c r="J2" s="1662"/>
      <c r="K2" s="1002"/>
      <c r="L2" s="1663">
        <f>OTCHET!H605</f>
        <v>0</v>
      </c>
      <c r="M2" s="1664"/>
      <c r="N2" s="1665"/>
      <c r="O2" s="1012"/>
      <c r="P2" s="1013">
        <f>OTCHET!E15</f>
        <v>98</v>
      </c>
      <c r="Q2" s="1014" t="str">
        <f>OTCHET!F15</f>
        <v>СЕС - КСФ</v>
      </c>
      <c r="R2" s="1015"/>
      <c r="S2" s="995" t="s">
        <v>977</v>
      </c>
      <c r="T2" s="1666">
        <f>+OTCHET!I9</f>
        <v>0</v>
      </c>
      <c r="U2" s="166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978</v>
      </c>
      <c r="C4" s="1020"/>
      <c r="D4" s="1020"/>
      <c r="E4" s="1021"/>
      <c r="F4" s="1020"/>
      <c r="G4" s="1022"/>
      <c r="H4" s="1022"/>
      <c r="I4" s="1022"/>
      <c r="J4" s="1022" t="s">
        <v>979</v>
      </c>
      <c r="K4" s="1011"/>
      <c r="L4" s="1023">
        <f>+Q4</f>
        <v>2023</v>
      </c>
      <c r="M4" s="1024"/>
      <c r="N4" s="1024"/>
      <c r="O4" s="1012"/>
      <c r="P4" s="1025" t="s">
        <v>979</v>
      </c>
      <c r="Q4" s="1023">
        <f>+OTCHET!C3</f>
        <v>2023</v>
      </c>
      <c r="R4" s="1015"/>
      <c r="S4" s="1668" t="s">
        <v>980</v>
      </c>
      <c r="T4" s="1668"/>
      <c r="U4" s="166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981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44985</v>
      </c>
      <c r="M6" s="1008"/>
      <c r="N6" s="1033" t="s">
        <v>982</v>
      </c>
      <c r="O6" s="997"/>
      <c r="P6" s="1034">
        <f>OTCHET!F9</f>
        <v>44985</v>
      </c>
      <c r="Q6" s="1033" t="s">
        <v>982</v>
      </c>
      <c r="R6" s="1035"/>
      <c r="S6" s="1669">
        <f>+Q4</f>
        <v>2023</v>
      </c>
      <c r="T6" s="1669"/>
      <c r="U6" s="166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983</v>
      </c>
      <c r="G8" s="1045" t="s">
        <v>984</v>
      </c>
      <c r="H8" s="1008"/>
      <c r="I8" s="1046" t="s">
        <v>985</v>
      </c>
      <c r="J8" s="1047" t="s">
        <v>986</v>
      </c>
      <c r="K8" s="1008"/>
      <c r="L8" s="1048" t="s">
        <v>987</v>
      </c>
      <c r="M8" s="1008"/>
      <c r="N8" s="1049" t="s">
        <v>988</v>
      </c>
      <c r="O8" s="1050"/>
      <c r="P8" s="1051" t="s">
        <v>989</v>
      </c>
      <c r="Q8" s="1052" t="s">
        <v>990</v>
      </c>
      <c r="R8" s="1035"/>
      <c r="S8" s="1670" t="s">
        <v>959</v>
      </c>
      <c r="T8" s="1671"/>
      <c r="U8" s="1672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991</v>
      </c>
      <c r="C9" s="1054"/>
      <c r="D9" s="1055"/>
      <c r="E9" s="1008"/>
      <c r="F9" s="1056">
        <f>+L4</f>
        <v>2023</v>
      </c>
      <c r="G9" s="1057">
        <f>+L6</f>
        <v>44985</v>
      </c>
      <c r="H9" s="1008"/>
      <c r="I9" s="1058">
        <f>+L4</f>
        <v>2023</v>
      </c>
      <c r="J9" s="1059">
        <f>+L6</f>
        <v>44985</v>
      </c>
      <c r="K9" s="1060"/>
      <c r="L9" s="1061">
        <f>+L6</f>
        <v>44985</v>
      </c>
      <c r="M9" s="1060"/>
      <c r="N9" s="1062">
        <f>+L6</f>
        <v>44985</v>
      </c>
      <c r="O9" s="1063"/>
      <c r="P9" s="1064">
        <f>+L4</f>
        <v>2023</v>
      </c>
      <c r="Q9" s="1062">
        <f>+L6</f>
        <v>44985</v>
      </c>
      <c r="R9" s="1035"/>
      <c r="S9" s="1673" t="s">
        <v>960</v>
      </c>
      <c r="T9" s="1674"/>
      <c r="U9" s="1675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992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993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994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994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995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995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996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6" t="s">
        <v>997</v>
      </c>
      <c r="T13" s="1677"/>
      <c r="U13" s="1678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1992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79" t="s">
        <v>1978</v>
      </c>
      <c r="T14" s="1680"/>
      <c r="U14" s="1681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1976</v>
      </c>
      <c r="C15" s="1623"/>
      <c r="D15" s="1624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682" t="s">
        <v>1977</v>
      </c>
      <c r="T15" s="1683"/>
      <c r="U15" s="1684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998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79" t="s">
        <v>999</v>
      </c>
      <c r="T16" s="1680"/>
      <c r="U16" s="1681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1000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79" t="s">
        <v>1001</v>
      </c>
      <c r="T17" s="1680"/>
      <c r="U17" s="1681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1002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79" t="s">
        <v>1003</v>
      </c>
      <c r="T18" s="1680"/>
      <c r="U18" s="1681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1004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79" t="s">
        <v>1005</v>
      </c>
      <c r="T19" s="1680"/>
      <c r="U19" s="1681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1006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79" t="s">
        <v>1007</v>
      </c>
      <c r="T20" s="1680"/>
      <c r="U20" s="1681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1008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79" t="s">
        <v>1009</v>
      </c>
      <c r="T21" s="1680"/>
      <c r="U21" s="1681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1010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85" t="s">
        <v>1979</v>
      </c>
      <c r="T22" s="1686"/>
      <c r="U22" s="1687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1011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8" t="s">
        <v>1012</v>
      </c>
      <c r="T23" s="1689"/>
      <c r="U23" s="1690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1013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1013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1014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6" t="s">
        <v>1015</v>
      </c>
      <c r="T25" s="1677"/>
      <c r="U25" s="1678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1016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79" t="s">
        <v>1017</v>
      </c>
      <c r="T26" s="1680"/>
      <c r="U26" s="1681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1018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85" t="s">
        <v>1019</v>
      </c>
      <c r="T27" s="1686"/>
      <c r="U27" s="1687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1020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8" t="s">
        <v>1021</v>
      </c>
      <c r="T28" s="1689"/>
      <c r="U28" s="1690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1022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1023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1024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1025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1026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1027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88" t="s">
        <v>1028</v>
      </c>
      <c r="T35" s="1689"/>
      <c r="U35" s="1690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1029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691" t="s">
        <v>1030</v>
      </c>
      <c r="T36" s="1692"/>
      <c r="U36" s="1693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1031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694" t="s">
        <v>1032</v>
      </c>
      <c r="T37" s="1695"/>
      <c r="U37" s="1696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1033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697" t="s">
        <v>1034</v>
      </c>
      <c r="T38" s="1698"/>
      <c r="U38" s="1699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1035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88" t="s">
        <v>1036</v>
      </c>
      <c r="T40" s="1689"/>
      <c r="U40" s="1690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1037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1037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1038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6" t="s">
        <v>1039</v>
      </c>
      <c r="T42" s="1677"/>
      <c r="U42" s="1678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1040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79" t="s">
        <v>1041</v>
      </c>
      <c r="T43" s="1680"/>
      <c r="U43" s="1681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1995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79" t="s">
        <v>1042</v>
      </c>
      <c r="T44" s="1680"/>
      <c r="U44" s="1681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1043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85" t="s">
        <v>1044</v>
      </c>
      <c r="T45" s="1686"/>
      <c r="U45" s="1687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1045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8" t="s">
        <v>1046</v>
      </c>
      <c r="T46" s="1689"/>
      <c r="U46" s="1690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1047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0" t="s">
        <v>1048</v>
      </c>
      <c r="T48" s="1701"/>
      <c r="U48" s="1702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1049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1049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1050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1050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1051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75202</v>
      </c>
      <c r="K51" s="1084"/>
      <c r="L51" s="1091">
        <f>+IF($P$2=33,$Q51,0)</f>
        <v>0</v>
      </c>
      <c r="M51" s="1084"/>
      <c r="N51" s="1121">
        <f>+ROUND(+G51+J51+L51,0)</f>
        <v>75202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75202</v>
      </c>
      <c r="R51" s="1035"/>
      <c r="S51" s="1676" t="s">
        <v>1052</v>
      </c>
      <c r="T51" s="1677"/>
      <c r="U51" s="1678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1053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79" t="s">
        <v>1054</v>
      </c>
      <c r="T52" s="1680"/>
      <c r="U52" s="1681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1055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79" t="s">
        <v>1056</v>
      </c>
      <c r="T53" s="1680"/>
      <c r="U53" s="1681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1057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39017</v>
      </c>
      <c r="K54" s="1084"/>
      <c r="L54" s="1109">
        <f>+IF($P$2=33,$Q54,0)</f>
        <v>0</v>
      </c>
      <c r="M54" s="1084"/>
      <c r="N54" s="1110">
        <f>+ROUND(+G54+J54+L54,0)</f>
        <v>39017</v>
      </c>
      <c r="O54" s="1086"/>
      <c r="P54" s="1108">
        <f>+ROUND(OTCHET!E187+OTCHET!E190,0)</f>
        <v>0</v>
      </c>
      <c r="Q54" s="1109">
        <f>+ROUND(OTCHET!L187+OTCHET!L190,0)</f>
        <v>39017</v>
      </c>
      <c r="R54" s="1035"/>
      <c r="S54" s="1679" t="s">
        <v>1058</v>
      </c>
      <c r="T54" s="1680"/>
      <c r="U54" s="1681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1059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7825</v>
      </c>
      <c r="K55" s="1084"/>
      <c r="L55" s="1109">
        <f>+IF($P$2=33,$Q55,0)</f>
        <v>0</v>
      </c>
      <c r="M55" s="1084"/>
      <c r="N55" s="1110">
        <f>+ROUND(+G55+J55+L55,0)</f>
        <v>7825</v>
      </c>
      <c r="O55" s="1086"/>
      <c r="P55" s="1108">
        <f>+ROUND(OTCHET!E196+OTCHET!E204,0)</f>
        <v>0</v>
      </c>
      <c r="Q55" s="1109">
        <f>+ROUND(OTCHET!L196+OTCHET!L204,0)</f>
        <v>7825</v>
      </c>
      <c r="R55" s="1035"/>
      <c r="S55" s="1685" t="s">
        <v>1060</v>
      </c>
      <c r="T55" s="1686"/>
      <c r="U55" s="1687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1061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122044</v>
      </c>
      <c r="K56" s="1084"/>
      <c r="L56" s="1197">
        <f>+ROUND(+SUM(L51:L55),0)</f>
        <v>0</v>
      </c>
      <c r="M56" s="1084"/>
      <c r="N56" s="1198">
        <f>+ROUND(+SUM(N51:N55),0)</f>
        <v>122044</v>
      </c>
      <c r="O56" s="1086"/>
      <c r="P56" s="1196">
        <f>+ROUND(+SUM(P51:P55),0)</f>
        <v>0</v>
      </c>
      <c r="Q56" s="1197">
        <f>+ROUND(+SUM(Q51:Q55),0)</f>
        <v>122044</v>
      </c>
      <c r="R56" s="1035"/>
      <c r="S56" s="1688" t="s">
        <v>1062</v>
      </c>
      <c r="T56" s="1689"/>
      <c r="U56" s="1690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1063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1063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1064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6" t="s">
        <v>1065</v>
      </c>
      <c r="T58" s="1677"/>
      <c r="U58" s="1678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1066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79" t="s">
        <v>1067</v>
      </c>
      <c r="T59" s="1680"/>
      <c r="U59" s="1681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1068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79" t="s">
        <v>1069</v>
      </c>
      <c r="T60" s="1680"/>
      <c r="U60" s="1681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1070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85" t="s">
        <v>1071</v>
      </c>
      <c r="T61" s="1686"/>
      <c r="U61" s="1687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1072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1073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1074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8" t="s">
        <v>1075</v>
      </c>
      <c r="T63" s="1689"/>
      <c r="U63" s="1690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1076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1076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1077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6" t="s">
        <v>1078</v>
      </c>
      <c r="T65" s="1677"/>
      <c r="U65" s="1678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1079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79" t="s">
        <v>1080</v>
      </c>
      <c r="T66" s="1680"/>
      <c r="U66" s="1681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1081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8" t="s">
        <v>1082</v>
      </c>
      <c r="T67" s="1689"/>
      <c r="U67" s="1690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1083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1083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1084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6" t="s">
        <v>1085</v>
      </c>
      <c r="T69" s="1677"/>
      <c r="U69" s="1678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1086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79" t="s">
        <v>1087</v>
      </c>
      <c r="T70" s="1680"/>
      <c r="U70" s="1681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1088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8" t="s">
        <v>1089</v>
      </c>
      <c r="T71" s="1689"/>
      <c r="U71" s="1690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1090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1090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1091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6" t="s">
        <v>1092</v>
      </c>
      <c r="T73" s="1677"/>
      <c r="U73" s="1678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1093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79" t="s">
        <v>1094</v>
      </c>
      <c r="T74" s="1680"/>
      <c r="U74" s="1681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1095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8" t="s">
        <v>1096</v>
      </c>
      <c r="T75" s="1689"/>
      <c r="U75" s="1690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1097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122044</v>
      </c>
      <c r="K77" s="1084"/>
      <c r="L77" s="1222">
        <f>+ROUND(L56+L63+L67+L71+L75,0)</f>
        <v>0</v>
      </c>
      <c r="M77" s="1084"/>
      <c r="N77" s="1223">
        <f>+ROUND(N56+N63+N67+N71+N75,0)</f>
        <v>122044</v>
      </c>
      <c r="O77" s="1086"/>
      <c r="P77" s="1220">
        <f>+ROUND(P56+P63+P67+P71+P75,0)</f>
        <v>0</v>
      </c>
      <c r="Q77" s="1221">
        <f>+ROUND(Q56+Q63+Q67+Q71+Q75,0)</f>
        <v>122044</v>
      </c>
      <c r="R77" s="1035"/>
      <c r="S77" s="1703" t="s">
        <v>1098</v>
      </c>
      <c r="T77" s="1704"/>
      <c r="U77" s="1705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1099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1099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1100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389329</v>
      </c>
      <c r="K79" s="1084"/>
      <c r="L79" s="1097">
        <f>+IF($P$2=33,$Q79,0)</f>
        <v>0</v>
      </c>
      <c r="M79" s="1084"/>
      <c r="N79" s="1098">
        <f>+ROUND(+G79+J79+L79,0)</f>
        <v>389329</v>
      </c>
      <c r="O79" s="1086"/>
      <c r="P79" s="1096">
        <f>+ROUND(OTCHET!E419,0)</f>
        <v>0</v>
      </c>
      <c r="Q79" s="1097">
        <f>+ROUND(OTCHET!L419,0)</f>
        <v>389329</v>
      </c>
      <c r="R79" s="1035"/>
      <c r="S79" s="1676" t="s">
        <v>1101</v>
      </c>
      <c r="T79" s="1677"/>
      <c r="U79" s="1678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1102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69189</v>
      </c>
      <c r="K80" s="1084"/>
      <c r="L80" s="1109">
        <f>+IF($P$2=33,$Q80,0)</f>
        <v>0</v>
      </c>
      <c r="M80" s="1084"/>
      <c r="N80" s="1110">
        <f>+ROUND(+G80+J80+L80,0)</f>
        <v>69189</v>
      </c>
      <c r="O80" s="1086"/>
      <c r="P80" s="1108">
        <f>+ROUND(OTCHET!E429,0)</f>
        <v>0</v>
      </c>
      <c r="Q80" s="1109">
        <f>+ROUND(OTCHET!L429,0)</f>
        <v>69189</v>
      </c>
      <c r="R80" s="1035"/>
      <c r="S80" s="1679" t="s">
        <v>1103</v>
      </c>
      <c r="T80" s="1680"/>
      <c r="U80" s="1681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1104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458518</v>
      </c>
      <c r="K81" s="1084"/>
      <c r="L81" s="1231">
        <f>+ROUND(L79+L80,0)</f>
        <v>0</v>
      </c>
      <c r="M81" s="1084"/>
      <c r="N81" s="1232">
        <f>+ROUND(N79+N80,0)</f>
        <v>458518</v>
      </c>
      <c r="O81" s="1086"/>
      <c r="P81" s="1230">
        <f>+ROUND(P79+P80,0)</f>
        <v>0</v>
      </c>
      <c r="Q81" s="1231">
        <f>+ROUND(Q79+Q80,0)</f>
        <v>458518</v>
      </c>
      <c r="R81" s="1035"/>
      <c r="S81" s="1706" t="s">
        <v>1105</v>
      </c>
      <c r="T81" s="1707"/>
      <c r="U81" s="1708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09">
        <f>+IF(+SUM(F82:N82)=0,0,"Контрола: дефицит/излишък = финансиране с обратен знак (Г. + Д. = 0)")</f>
        <v>0</v>
      </c>
      <c r="C82" s="1710"/>
      <c r="D82" s="1711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1106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336474</v>
      </c>
      <c r="K83" s="1084"/>
      <c r="L83" s="1244">
        <f>+ROUND(L48,0)-ROUND(L77,0)+ROUND(L81,0)</f>
        <v>0</v>
      </c>
      <c r="M83" s="1084"/>
      <c r="N83" s="1245">
        <f>+ROUND(N48,0)-ROUND(N77,0)+ROUND(N81,0)</f>
        <v>336474</v>
      </c>
      <c r="O83" s="1246"/>
      <c r="P83" s="1243">
        <f>+ROUND(P48,0)-ROUND(P77,0)+ROUND(P81,0)</f>
        <v>0</v>
      </c>
      <c r="Q83" s="1244">
        <f>+ROUND(Q48,0)-ROUND(Q77,0)+ROUND(Q81,0)</f>
        <v>336474</v>
      </c>
      <c r="R83" s="1035"/>
      <c r="S83" s="1240" t="s">
        <v>1106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1107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-336474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-336474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-336474</v>
      </c>
      <c r="R84" s="1035"/>
      <c r="S84" s="1247" t="s">
        <v>1107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1108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1108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1109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1109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1110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6" t="s">
        <v>1111</v>
      </c>
      <c r="T87" s="1677"/>
      <c r="U87" s="1678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1112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79" t="s">
        <v>1113</v>
      </c>
      <c r="T88" s="1680"/>
      <c r="U88" s="1681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1114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8" t="s">
        <v>1115</v>
      </c>
      <c r="T89" s="1689"/>
      <c r="U89" s="1690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1116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1116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1117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6" t="s">
        <v>1118</v>
      </c>
      <c r="T91" s="1677"/>
      <c r="U91" s="1678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1119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79" t="s">
        <v>1120</v>
      </c>
      <c r="T92" s="1680"/>
      <c r="U92" s="1681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1121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79" t="s">
        <v>1122</v>
      </c>
      <c r="T93" s="1680"/>
      <c r="U93" s="1681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1123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85" t="s">
        <v>1124</v>
      </c>
      <c r="T94" s="1686"/>
      <c r="U94" s="1687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1125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8" t="s">
        <v>1126</v>
      </c>
      <c r="T95" s="1689"/>
      <c r="U95" s="1690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1127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1127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1128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6" t="s">
        <v>1129</v>
      </c>
      <c r="T97" s="1677"/>
      <c r="U97" s="1678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1130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79" t="s">
        <v>1131</v>
      </c>
      <c r="T98" s="1680"/>
      <c r="U98" s="1681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1132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8" t="s">
        <v>1133</v>
      </c>
      <c r="T99" s="1689"/>
      <c r="U99" s="1690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1134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0" t="s">
        <v>1135</v>
      </c>
      <c r="T101" s="1701"/>
      <c r="U101" s="1702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1136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1136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1137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1137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1138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6" t="s">
        <v>1139</v>
      </c>
      <c r="T104" s="1677"/>
      <c r="U104" s="1678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1140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79" t="s">
        <v>1141</v>
      </c>
      <c r="T105" s="1680"/>
      <c r="U105" s="1681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1142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8" t="s">
        <v>1143</v>
      </c>
      <c r="T106" s="1689"/>
      <c r="U106" s="1690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1144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1144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1145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2" t="s">
        <v>1146</v>
      </c>
      <c r="T108" s="1713"/>
      <c r="U108" s="1714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1147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5" t="s">
        <v>1148</v>
      </c>
      <c r="T109" s="1716"/>
      <c r="U109" s="1717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1149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8" t="s">
        <v>1150</v>
      </c>
      <c r="T110" s="1689"/>
      <c r="U110" s="1690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1151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1151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1152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6" t="s">
        <v>1153</v>
      </c>
      <c r="T112" s="1677"/>
      <c r="U112" s="1678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1154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79" t="s">
        <v>1155</v>
      </c>
      <c r="T113" s="1680"/>
      <c r="U113" s="1681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1156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8" t="s">
        <v>1157</v>
      </c>
      <c r="T114" s="1689"/>
      <c r="U114" s="1690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1158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1158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1159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6" t="s">
        <v>1160</v>
      </c>
      <c r="T116" s="1677"/>
      <c r="U116" s="1678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1161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79" t="s">
        <v>1162</v>
      </c>
      <c r="T117" s="1680"/>
      <c r="U117" s="1681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1163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8" t="s">
        <v>1164</v>
      </c>
      <c r="T118" s="1689"/>
      <c r="U118" s="1690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1165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3" t="s">
        <v>1166</v>
      </c>
      <c r="T120" s="1704"/>
      <c r="U120" s="1705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1167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1167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1168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6" t="s">
        <v>1169</v>
      </c>
      <c r="T122" s="1677"/>
      <c r="U122" s="1678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1170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3464</v>
      </c>
      <c r="K123" s="1084"/>
      <c r="L123" s="1109">
        <f>+IF($P$2=33,$Q123,0)</f>
        <v>0</v>
      </c>
      <c r="M123" s="1084"/>
      <c r="N123" s="1110">
        <f>+ROUND(+G123+J123+L123,0)</f>
        <v>3464</v>
      </c>
      <c r="O123" s="1086"/>
      <c r="P123" s="1108">
        <f>+ROUND(OTCHET!E524,0)</f>
        <v>0</v>
      </c>
      <c r="Q123" s="1109">
        <f>+ROUND(OTCHET!L524,0)</f>
        <v>3464</v>
      </c>
      <c r="R123" s="1035"/>
      <c r="S123" s="1360" t="s">
        <v>1171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1172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79" t="s">
        <v>1173</v>
      </c>
      <c r="T124" s="1680"/>
      <c r="U124" s="1681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25" t="s">
        <v>1980</v>
      </c>
      <c r="C125" s="1626"/>
      <c r="D125" s="1627"/>
      <c r="E125" s="1008"/>
      <c r="F125" s="1628">
        <f>+IF($P$2=0,$P125,0)</f>
        <v>0</v>
      </c>
      <c r="G125" s="1629">
        <f>+IF($P$2=0,$Q125,0)</f>
        <v>0</v>
      </c>
      <c r="H125" s="1008"/>
      <c r="I125" s="1628"/>
      <c r="J125" s="1629"/>
      <c r="K125" s="1084"/>
      <c r="L125" s="1629"/>
      <c r="M125" s="1084"/>
      <c r="N125" s="1630">
        <f>+ROUND(+G125+J125+L125,0)</f>
        <v>0</v>
      </c>
      <c r="O125" s="1086"/>
      <c r="P125" s="1628">
        <f>+ROUND(+IF(AND(OTCHET!$F$12="9900",+OTCHET!$E$15=0,+(OTCHET!E589+OTCHET!E590)&gt;0,+(OTCHET!E587+OTCHET!E588)&lt;0),+OTCHET!E586,0),0)</f>
        <v>0</v>
      </c>
      <c r="Q125" s="1629">
        <f>+ROUND(+IF(AND(OTCHET!$F$12="9900",+OTCHET!$E$15=0,+(OTCHET!L589+OTCHET!L590)&gt;=0,+(OTCHET!L587+OTCHET!L588)&lt;=0),+OTCHET!L586,0),0)</f>
        <v>0</v>
      </c>
      <c r="R125" s="1035"/>
      <c r="S125" s="1631" t="s">
        <v>1981</v>
      </c>
      <c r="T125" s="1632"/>
      <c r="U125" s="1633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1174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27" t="s">
        <v>1175</v>
      </c>
      <c r="T126" s="1728"/>
      <c r="U126" s="172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1176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3464</v>
      </c>
      <c r="K127" s="1084"/>
      <c r="L127" s="1231">
        <f>+ROUND(+SUM(L122:L126),0)</f>
        <v>0</v>
      </c>
      <c r="M127" s="1084"/>
      <c r="N127" s="1232">
        <f>+ROUND(+SUM(N122:N126),0)</f>
        <v>3464</v>
      </c>
      <c r="O127" s="1086"/>
      <c r="P127" s="1230">
        <f>+ROUND(+SUM(P122:P126),0)</f>
        <v>0</v>
      </c>
      <c r="Q127" s="1231">
        <f>+ROUND(+SUM(Q122:Q126),0)</f>
        <v>3464</v>
      </c>
      <c r="R127" s="1035"/>
      <c r="S127" s="1706" t="s">
        <v>1177</v>
      </c>
      <c r="T127" s="1707"/>
      <c r="U127" s="1708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1178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1178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1179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6" t="s">
        <v>1180</v>
      </c>
      <c r="T129" s="1677"/>
      <c r="U129" s="1678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1181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79" t="s">
        <v>1182</v>
      </c>
      <c r="T130" s="1680"/>
      <c r="U130" s="1681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1183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339938</v>
      </c>
      <c r="K131" s="1084"/>
      <c r="L131" s="1109">
        <f>+IF($P$2=33,$Q131,0)</f>
        <v>0</v>
      </c>
      <c r="M131" s="1084"/>
      <c r="N131" s="1110">
        <f>+ROUND(+G131+J131+L131,0)</f>
        <v>339938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339938</v>
      </c>
      <c r="R131" s="1035"/>
      <c r="S131" s="1718" t="s">
        <v>1184</v>
      </c>
      <c r="T131" s="1719"/>
      <c r="U131" s="1720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1185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339938</v>
      </c>
      <c r="K132" s="1084"/>
      <c r="L132" s="1284">
        <f>+ROUND(+L131-L129-L130,0)</f>
        <v>0</v>
      </c>
      <c r="M132" s="1084"/>
      <c r="N132" s="1285">
        <f>+ROUND(+N131-N129-N130,0)</f>
        <v>339938</v>
      </c>
      <c r="O132" s="1086"/>
      <c r="P132" s="1283">
        <f>+ROUND(+P131-P129-P130,0)</f>
        <v>0</v>
      </c>
      <c r="Q132" s="1284">
        <f>+ROUND(+Q131-Q129-Q130,0)</f>
        <v>339938</v>
      </c>
      <c r="R132" s="1035"/>
      <c r="S132" s="1721" t="s">
        <v>1186</v>
      </c>
      <c r="T132" s="1722"/>
      <c r="U132" s="1723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4">
        <f>+IF(+SUM(F133:N133)=0,0,"Контрола: дефицит/излишък = финансиране с обратен знак (Г. + Д. = 0)")</f>
        <v>0</v>
      </c>
      <c r="C133" s="1724"/>
      <c r="D133" s="1724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1187</v>
      </c>
      <c r="C134" s="1292">
        <f>+OTCHET!B605</f>
        <v>44995</v>
      </c>
      <c r="D134" s="1236" t="s">
        <v>1188</v>
      </c>
      <c r="E134" s="1008"/>
      <c r="F134" s="1725"/>
      <c r="G134" s="1725"/>
      <c r="H134" s="1008"/>
      <c r="I134" s="1293" t="s">
        <v>1189</v>
      </c>
      <c r="J134" s="1294"/>
      <c r="K134" s="1008"/>
      <c r="L134" s="1725"/>
      <c r="M134" s="1725"/>
      <c r="N134" s="1725"/>
      <c r="O134" s="1288"/>
      <c r="P134" s="1726"/>
      <c r="Q134" s="1726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1190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1191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1192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1193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6" operator="notEqual" stopIfTrue="1">
      <formula>0</formula>
    </cfRule>
  </conditionalFormatting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5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5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5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I133:J133">
    <cfRule type="cellIs" priority="33" dxfId="126" operator="notEqual" stopIfTrue="1">
      <formula>0</formula>
    </cfRule>
  </conditionalFormatting>
  <conditionalFormatting sqref="L82">
    <cfRule type="cellIs" priority="28" dxfId="126" operator="notEqual" stopIfTrue="1">
      <formula>0</formula>
    </cfRule>
  </conditionalFormatting>
  <conditionalFormatting sqref="N82">
    <cfRule type="cellIs" priority="27" dxfId="126" operator="notEqual" stopIfTrue="1">
      <formula>0</formula>
    </cfRule>
  </conditionalFormatting>
  <conditionalFormatting sqref="L133">
    <cfRule type="cellIs" priority="32" dxfId="126" operator="notEqual" stopIfTrue="1">
      <formula>0</formula>
    </cfRule>
  </conditionalFormatting>
  <conditionalFormatting sqref="N133">
    <cfRule type="cellIs" priority="31" dxfId="126" operator="notEqual" stopIfTrue="1">
      <formula>0</formula>
    </cfRule>
  </conditionalFormatting>
  <conditionalFormatting sqref="F82:H82">
    <cfRule type="cellIs" priority="30" dxfId="126" operator="notEqual" stopIfTrue="1">
      <formula>0</formula>
    </cfRule>
  </conditionalFormatting>
  <conditionalFormatting sqref="I82:J82">
    <cfRule type="cellIs" priority="29" dxfId="126" operator="notEqual" stopIfTrue="1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3:Q133">
    <cfRule type="cellIs" priority="24" dxfId="126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5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5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P82:Q82">
    <cfRule type="cellIs" priority="5" dxfId="126" operator="notEqual" stopIfTrue="1">
      <formula>0</formula>
    </cfRule>
  </conditionalFormatting>
  <conditionalFormatting sqref="T2:U2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КСФ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954</v>
      </c>
      <c r="F11" s="696">
        <f>OTCHET!F9</f>
        <v>44985</v>
      </c>
      <c r="G11" s="697" t="s">
        <v>955</v>
      </c>
      <c r="H11" s="698">
        <f>OTCHET!H9</f>
        <v>0</v>
      </c>
      <c r="I11" s="1474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956</v>
      </c>
      <c r="C12" s="701"/>
      <c r="D12" s="693"/>
      <c r="E12" s="678"/>
      <c r="F12" s="702"/>
      <c r="G12" s="678"/>
      <c r="H12" s="235"/>
      <c r="I12" s="1730" t="s">
        <v>953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957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958</v>
      </c>
      <c r="C15" s="706"/>
      <c r="D15" s="706"/>
      <c r="E15" s="125">
        <f>OTCHET!E15</f>
        <v>98</v>
      </c>
      <c r="F15" s="707" t="str">
        <f>OTCHET!F15</f>
        <v>СЕС - КСФ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2023 г.</v>
      </c>
      <c r="F17" s="1734" t="str">
        <f>CONCATENATE("ОТЧЕТ               ",OTCHET!$C$3," г.")</f>
        <v>ОТЧЕТ               2023 г.</v>
      </c>
      <c r="G17" s="718" t="s">
        <v>1239</v>
      </c>
      <c r="H17" s="719"/>
      <c r="I17" s="720"/>
      <c r="J17" s="721"/>
      <c r="K17" s="722" t="s">
        <v>959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960</v>
      </c>
      <c r="C18" s="725"/>
      <c r="D18" s="725"/>
      <c r="E18" s="1733"/>
      <c r="F18" s="1735"/>
      <c r="G18" s="726" t="s">
        <v>788</v>
      </c>
      <c r="H18" s="727" t="s">
        <v>789</v>
      </c>
      <c r="I18" s="727" t="s">
        <v>787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961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1996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846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962</v>
      </c>
      <c r="C25" s="770" t="s">
        <v>826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826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827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827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963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828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828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829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829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833</v>
      </c>
      <c r="D38" s="835"/>
      <c r="E38" s="836">
        <f>E39+E43+E44+E46+SUM(E48:E52)+E55</f>
        <v>0</v>
      </c>
      <c r="F38" s="836">
        <f>F39+F43+F44+F46+SUM(F48:F52)+F55</f>
        <v>122044</v>
      </c>
      <c r="G38" s="837">
        <f>G39+G43+G44+G46+SUM(G48:G52)+G55</f>
        <v>38044</v>
      </c>
      <c r="H38" s="838">
        <f>H39+H43+H44+H46+SUM(H48:H52)+H55</f>
        <v>84000</v>
      </c>
      <c r="I38" s="838">
        <f>I39+I43+I44+I46+SUM(I48:I52)+I55</f>
        <v>0</v>
      </c>
      <c r="J38" s="762"/>
      <c r="K38" s="839" t="s">
        <v>833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4" t="s">
        <v>1960</v>
      </c>
      <c r="C39" s="930"/>
      <c r="D39" s="1613"/>
      <c r="E39" s="799">
        <f>SUM(E40:E42)</f>
        <v>0</v>
      </c>
      <c r="F39" s="799">
        <f>SUM(F40:F42)</f>
        <v>46842</v>
      </c>
      <c r="G39" s="800">
        <f>SUM(G40:G42)</f>
        <v>32591</v>
      </c>
      <c r="H39" s="801">
        <f>SUM(H40:H42)</f>
        <v>14251</v>
      </c>
      <c r="I39" s="1615">
        <f>SUM(I40:I42)</f>
        <v>0</v>
      </c>
      <c r="J39" s="844"/>
      <c r="K39" s="802" t="s">
        <v>1961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1962</v>
      </c>
      <c r="C40" s="860" t="s">
        <v>830</v>
      </c>
      <c r="D40" s="861"/>
      <c r="E40" s="862">
        <f>OTCHET!E187</f>
        <v>0</v>
      </c>
      <c r="F40" s="862">
        <f aca="true" t="shared" si="1" ref="F40:F55">+G40+H40+I40</f>
        <v>22733</v>
      </c>
      <c r="G40" s="863">
        <f>OTCHET!I187</f>
        <v>22733</v>
      </c>
      <c r="H40" s="864">
        <f>OTCHET!J187</f>
        <v>0</v>
      </c>
      <c r="I40" s="1402">
        <f>OTCHET!K187</f>
        <v>0</v>
      </c>
      <c r="J40" s="844"/>
      <c r="K40" s="865" t="s">
        <v>830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16" t="s">
        <v>1963</v>
      </c>
      <c r="C41" s="1617" t="s">
        <v>831</v>
      </c>
      <c r="D41" s="1616"/>
      <c r="E41" s="1618">
        <f>OTCHET!E190</f>
        <v>0</v>
      </c>
      <c r="F41" s="1618">
        <f t="shared" si="1"/>
        <v>16284</v>
      </c>
      <c r="G41" s="1619">
        <f>OTCHET!I190</f>
        <v>4028</v>
      </c>
      <c r="H41" s="1620">
        <f>OTCHET!J190</f>
        <v>12256</v>
      </c>
      <c r="I41" s="1621">
        <f>OTCHET!K190</f>
        <v>0</v>
      </c>
      <c r="J41" s="844"/>
      <c r="K41" s="1622" t="s">
        <v>831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16" t="s">
        <v>1964</v>
      </c>
      <c r="C42" s="1617" t="s">
        <v>66</v>
      </c>
      <c r="D42" s="1616"/>
      <c r="E42" s="1618">
        <f>+OTCHET!E196+OTCHET!E204</f>
        <v>0</v>
      </c>
      <c r="F42" s="1618">
        <f t="shared" si="1"/>
        <v>7825</v>
      </c>
      <c r="G42" s="1619">
        <f>+OTCHET!I196+OTCHET!I204</f>
        <v>5830</v>
      </c>
      <c r="H42" s="1620">
        <f>+OTCHET!J196+OTCHET!J204</f>
        <v>1995</v>
      </c>
      <c r="I42" s="1621">
        <f>+OTCHET!K196+OTCHET!K204</f>
        <v>0</v>
      </c>
      <c r="J42" s="844"/>
      <c r="K42" s="1622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1965</v>
      </c>
      <c r="C43" s="846" t="s">
        <v>714</v>
      </c>
      <c r="D43" s="845"/>
      <c r="E43" s="804">
        <f>+OTCHET!E205+OTCHET!E223+OTCHET!E271</f>
        <v>0</v>
      </c>
      <c r="F43" s="804">
        <f t="shared" si="1"/>
        <v>75202</v>
      </c>
      <c r="G43" s="805">
        <f>+OTCHET!I205+OTCHET!I223+OTCHET!I271</f>
        <v>5453</v>
      </c>
      <c r="H43" s="806">
        <f>+OTCHET!J205+OTCHET!J223+OTCHET!J271</f>
        <v>69749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1966</v>
      </c>
      <c r="C44" s="765" t="s">
        <v>832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832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1967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1968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1975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1969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1970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1971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1974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1972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1973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458518</v>
      </c>
      <c r="G56" s="882">
        <f>+G57+G58+G62</f>
        <v>12761</v>
      </c>
      <c r="H56" s="883">
        <f>+H57+H58+H62</f>
        <v>445757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458518</v>
      </c>
      <c r="G58" s="891">
        <f>+OTCHET!I383+OTCHET!I391+OTCHET!I396+OTCHET!I399+OTCHET!I402+OTCHET!I405+OTCHET!I406+OTCHET!I409+OTCHET!I422+OTCHET!I423+OTCHET!I424+OTCHET!I425+OTCHET!I426</f>
        <v>12761</v>
      </c>
      <c r="H58" s="892">
        <f>+OTCHET!J383+OTCHET!J391+OTCHET!J396+OTCHET!J399+OTCHET!J402+OTCHET!J405+OTCHET!J406+OTCHET!J409+OTCHET!J422+OTCHET!J423+OTCHET!J424+OTCHET!J425+OTCHET!J426</f>
        <v>445757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69189</v>
      </c>
      <c r="G59" s="895">
        <f>+OTCHET!I422+OTCHET!I423+OTCHET!I424+OTCHET!I425+OTCHET!I426</f>
        <v>972</v>
      </c>
      <c r="H59" s="896">
        <f>+OTCHET!J422+OTCHET!J423+OTCHET!J424+OTCHET!J425+OTCHET!J426</f>
        <v>68217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834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834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1991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964</v>
      </c>
      <c r="C64" s="915"/>
      <c r="D64" s="915"/>
      <c r="E64" s="916">
        <f>+E22-E38+E56-E63</f>
        <v>0</v>
      </c>
      <c r="F64" s="916">
        <f>+F22-F38+F56-F63</f>
        <v>336474</v>
      </c>
      <c r="G64" s="917">
        <f>+G22-G38+G56-G63</f>
        <v>-25283</v>
      </c>
      <c r="H64" s="918">
        <f>+H22-H38+H56-H63</f>
        <v>361757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-21819</v>
      </c>
      <c r="H65" s="923">
        <f>+H$64+H$66</f>
        <v>21819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-336474</v>
      </c>
      <c r="G66" s="927">
        <f>SUM(+G68+G76+G77+G84+G85+G86+G89+G90+G91+G92+G93+G94+G95)</f>
        <v>3464</v>
      </c>
      <c r="H66" s="928">
        <f>SUM(+H68+H76+H77+H84+H85+H86+H89+H90+H91+H92+H93+H94+H95)</f>
        <v>-339938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835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835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965</v>
      </c>
      <c r="C72" s="945" t="s">
        <v>836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836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837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837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966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967</v>
      </c>
      <c r="C84" s="854" t="s">
        <v>838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838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968</v>
      </c>
      <c r="C85" s="846" t="s">
        <v>839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839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845</v>
      </c>
      <c r="C86" s="765" t="s">
        <v>309</v>
      </c>
      <c r="D86" s="847"/>
      <c r="E86" s="894">
        <f>+E87+E88</f>
        <v>0</v>
      </c>
      <c r="F86" s="894">
        <f>+F87+F88</f>
        <v>3464</v>
      </c>
      <c r="G86" s="895">
        <f>+G87+G88</f>
        <v>3464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844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3464</v>
      </c>
      <c r="G88" s="953">
        <f>+OTCHET!I521+OTCHET!I524+OTCHET!I544</f>
        <v>3464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840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840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843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842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-339938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-339938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841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969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69">
        <f>+OTCHET!E594</f>
        <v>0</v>
      </c>
      <c r="F96" s="1469">
        <f t="shared" si="5"/>
        <v>0</v>
      </c>
      <c r="G96" s="1470">
        <f>+OTCHET!I594</f>
        <v>0</v>
      </c>
      <c r="H96" s="1471">
        <f>+OTCHET!J594</f>
        <v>0</v>
      </c>
      <c r="I96" s="1472">
        <f>+OTCHET!K594</f>
        <v>0</v>
      </c>
      <c r="J96" s="825"/>
      <c r="K96" s="1473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821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822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823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824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825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823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824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-21819</v>
      </c>
      <c r="H105" s="974">
        <f>+H$64+H$66</f>
        <v>21819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970</v>
      </c>
      <c r="C108" s="981"/>
      <c r="D108" s="981"/>
      <c r="E108" s="982"/>
      <c r="F108" s="982"/>
      <c r="G108" s="1736" t="s">
        <v>971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863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 t="str">
        <f>+OTCHET!D603</f>
        <v>Ирина Азманова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861</v>
      </c>
      <c r="C113" s="975"/>
      <c r="D113" s="975"/>
      <c r="E113" s="986"/>
      <c r="F113" s="986"/>
      <c r="G113" s="678"/>
      <c r="H113" s="988" t="s">
        <v>864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7" t="str">
        <f>+OTCHET!G600</f>
        <v>Диана Димитрова</v>
      </c>
      <c r="F114" s="1737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6" operator="notEqual" stopIfTrue="1">
      <formula>0</formula>
    </cfRule>
  </conditionalFormatting>
  <conditionalFormatting sqref="E105:I105">
    <cfRule type="cellIs" priority="19" dxfId="126" operator="notEqual" stopIfTrue="1">
      <formula>0</formula>
    </cfRule>
  </conditionalFormatting>
  <conditionalFormatting sqref="G107:H107 B107">
    <cfRule type="cellIs" priority="18" dxfId="142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I11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308"/>
  <sheetViews>
    <sheetView tabSelected="1" zoomScale="75" zoomScaleNormal="75" zoomScaleSheetLayoutView="85" workbookViewId="0" topLeftCell="B581">
      <selection activeCell="G600" sqref="G600:J60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5" t="s">
        <v>860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3" t="s">
        <v>2051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790" t="str">
        <f>VLOOKUP(E15,SMETKA,2,FALSE)</f>
        <v>ОТЧЕТНИ ДАННИ ПО ЕБК ЗА СМЕТКИТЕ ЗА СРЕДСТВАТА ОТ ЕВРОПЕЙСКИЯ СЪЮЗ - КСФ</v>
      </c>
      <c r="C7" s="1791"/>
      <c r="D7" s="179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2" t="s">
        <v>1850</v>
      </c>
      <c r="C9" s="1793"/>
      <c r="D9" s="1794"/>
      <c r="E9" s="115">
        <f>DATE($C$3,1,1)</f>
        <v>44927</v>
      </c>
      <c r="F9" s="116">
        <v>44985</v>
      </c>
      <c r="G9" s="113"/>
      <c r="H9" s="1404"/>
      <c r="I9" s="1837"/>
      <c r="J9" s="1838"/>
      <c r="K9" s="113"/>
      <c r="L9" s="113"/>
      <c r="M9" s="7">
        <v>1</v>
      </c>
      <c r="N9" s="108"/>
    </row>
    <row r="10" spans="2:14" ht="15">
      <c r="B10" s="117" t="s">
        <v>784</v>
      </c>
      <c r="C10" s="103"/>
      <c r="D10" s="104"/>
      <c r="E10" s="113"/>
      <c r="F10" s="1585" t="str">
        <f>VLOOKUP(F9,DateName,2,FALSE)</f>
        <v>февруари</v>
      </c>
      <c r="G10" s="113"/>
      <c r="H10" s="114"/>
      <c r="I10" s="1839" t="s">
        <v>953</v>
      </c>
      <c r="J10" s="183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0"/>
      <c r="J11" s="1840"/>
      <c r="K11" s="113"/>
      <c r="L11" s="113"/>
      <c r="M11" s="7">
        <v>1</v>
      </c>
      <c r="N11" s="108"/>
    </row>
    <row r="12" spans="2:14" ht="27" customHeight="1">
      <c r="B12" s="1795" t="str">
        <f>VLOOKUP(F12,PRBK,2,FALSE)</f>
        <v>Твърдица</v>
      </c>
      <c r="C12" s="1796"/>
      <c r="D12" s="1797"/>
      <c r="E12" s="118" t="s">
        <v>947</v>
      </c>
      <c r="F12" s="1570" t="s">
        <v>1530</v>
      </c>
      <c r="G12" s="113"/>
      <c r="H12" s="114"/>
      <c r="I12" s="1840"/>
      <c r="J12" s="1840"/>
      <c r="K12" s="113"/>
      <c r="L12" s="113"/>
      <c r="M12" s="7">
        <v>1</v>
      </c>
      <c r="N12" s="108"/>
    </row>
    <row r="13" spans="2:14" ht="18" customHeight="1">
      <c r="B13" s="119" t="s">
        <v>785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876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6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877</v>
      </c>
      <c r="E19" s="1758" t="str">
        <f>CONCATENATE("Уточнен план ",$C$3," - ПРИХОДИ")</f>
        <v>Уточнен план 2023 - ПРИХОДИ</v>
      </c>
      <c r="F19" s="1759"/>
      <c r="G19" s="1759"/>
      <c r="H19" s="1760"/>
      <c r="I19" s="1773" t="str">
        <f>CONCATENATE("Отчет ",$C$3," - ПРИХОДИ")</f>
        <v>Отчет 2023 - ПРИХОДИ</v>
      </c>
      <c r="J19" s="1774"/>
      <c r="K19" s="1774"/>
      <c r="L19" s="1775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878</v>
      </c>
      <c r="E20" s="137" t="s">
        <v>948</v>
      </c>
      <c r="F20" s="1396" t="s">
        <v>788</v>
      </c>
      <c r="G20" s="1397" t="s">
        <v>789</v>
      </c>
      <c r="H20" s="1398" t="s">
        <v>787</v>
      </c>
      <c r="I20" s="1582" t="s">
        <v>949</v>
      </c>
      <c r="J20" s="1583" t="s">
        <v>950</v>
      </c>
      <c r="K20" s="1584" t="s">
        <v>951</v>
      </c>
      <c r="L20" s="1405" t="s">
        <v>952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853</v>
      </c>
      <c r="K21" s="145" t="s">
        <v>854</v>
      </c>
      <c r="L21" s="1406" t="s">
        <v>855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8" t="s">
        <v>462</v>
      </c>
      <c r="D22" s="178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2041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2042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2043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" customHeight="1">
      <c r="A27" s="14">
        <v>21</v>
      </c>
      <c r="B27" s="149"/>
      <c r="C27" s="162">
        <v>109</v>
      </c>
      <c r="D27" s="163" t="s">
        <v>2044</v>
      </c>
      <c r="E27" s="314">
        <f>F27+G27+H27</f>
        <v>0</v>
      </c>
      <c r="F27" s="1463">
        <v>0</v>
      </c>
      <c r="G27" s="1464">
        <v>0</v>
      </c>
      <c r="H27" s="166">
        <v>0</v>
      </c>
      <c r="I27" s="1463">
        <v>0</v>
      </c>
      <c r="J27" s="146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8" t="s">
        <v>464</v>
      </c>
      <c r="D28" s="1789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8" t="s">
        <v>126</v>
      </c>
      <c r="D33" s="1789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879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2045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8" t="s">
        <v>121</v>
      </c>
      <c r="D39" s="1789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856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857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880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0"/>
      <c r="H53" s="154">
        <v>0</v>
      </c>
      <c r="I53" s="482">
        <v>0</v>
      </c>
      <c r="J53" s="1600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1"/>
      <c r="H54" s="160">
        <v>0</v>
      </c>
      <c r="I54" s="484">
        <v>0</v>
      </c>
      <c r="J54" s="1601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1"/>
      <c r="H55" s="160">
        <v>0</v>
      </c>
      <c r="I55" s="484">
        <v>0</v>
      </c>
      <c r="J55" s="1601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1"/>
      <c r="H56" s="160">
        <v>0</v>
      </c>
      <c r="I56" s="484">
        <v>0</v>
      </c>
      <c r="J56" s="1601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2"/>
      <c r="H57" s="175">
        <v>0</v>
      </c>
      <c r="I57" s="486">
        <v>0</v>
      </c>
      <c r="J57" s="1602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5">
        <v>0</v>
      </c>
      <c r="G64" s="1466">
        <v>0</v>
      </c>
      <c r="H64" s="1467">
        <v>0</v>
      </c>
      <c r="I64" s="1465">
        <v>0</v>
      </c>
      <c r="J64" s="1466">
        <v>0</v>
      </c>
      <c r="K64" s="1467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1927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2046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1238</v>
      </c>
      <c r="D72" s="183"/>
      <c r="E72" s="1365">
        <f t="shared" si="3"/>
        <v>0</v>
      </c>
      <c r="F72" s="1465">
        <v>0</v>
      </c>
      <c r="G72" s="1466">
        <v>0</v>
      </c>
      <c r="H72" s="1467">
        <v>0</v>
      </c>
      <c r="I72" s="1465">
        <v>0</v>
      </c>
      <c r="J72" s="1466">
        <v>0</v>
      </c>
      <c r="K72" s="1467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5">
        <v>0</v>
      </c>
      <c r="G73" s="189"/>
      <c r="H73" s="1467">
        <v>0</v>
      </c>
      <c r="I73" s="1465">
        <v>0</v>
      </c>
      <c r="J73" s="189"/>
      <c r="K73" s="1467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2"/>
      <c r="B87" s="192"/>
      <c r="C87" s="156">
        <v>2417</v>
      </c>
      <c r="D87" s="623" t="s">
        <v>1958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48"/>
      <c r="H91" s="154">
        <v>0</v>
      </c>
      <c r="I91" s="152"/>
      <c r="J91" s="164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5">
        <v>0</v>
      </c>
      <c r="G93" s="1466">
        <v>0</v>
      </c>
      <c r="H93" s="1467">
        <v>0</v>
      </c>
      <c r="I93" s="1465">
        <v>0</v>
      </c>
      <c r="J93" s="1466">
        <v>0</v>
      </c>
      <c r="K93" s="1467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2080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847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2037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1959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848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881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882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5">
        <v>0</v>
      </c>
      <c r="G135" s="189"/>
      <c r="H135" s="1467">
        <v>0</v>
      </c>
      <c r="I135" s="1465">
        <v>0</v>
      </c>
      <c r="J135" s="189"/>
      <c r="K135" s="1467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5">
        <v>0</v>
      </c>
      <c r="G136" s="1634">
        <v>0</v>
      </c>
      <c r="H136" s="1467">
        <v>0</v>
      </c>
      <c r="I136" s="1465">
        <v>0</v>
      </c>
      <c r="J136" s="1634">
        <v>0</v>
      </c>
      <c r="K136" s="1467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883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884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885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886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887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888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889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890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1928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1929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1930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1931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1932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1933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1934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1935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1936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891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892</v>
      </c>
      <c r="C167" s="208" t="s">
        <v>727</v>
      </c>
      <c r="D167" s="209" t="s">
        <v>893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08">
        <v>113</v>
      </c>
      <c r="B168" s="1609"/>
      <c r="C168" s="1608"/>
      <c r="D168" s="1610" t="s">
        <v>1937</v>
      </c>
      <c r="E168" s="1598">
        <v>0</v>
      </c>
      <c r="F168" s="1598">
        <v>0</v>
      </c>
      <c r="G168" s="159"/>
      <c r="H168" s="1599">
        <v>0</v>
      </c>
      <c r="I168" s="1598">
        <v>0</v>
      </c>
      <c r="J168" s="159"/>
      <c r="K168" s="1599">
        <v>0</v>
      </c>
      <c r="L168" s="1599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98" t="str">
        <f>$B$7</f>
        <v>ОТЧЕТНИ ДАННИ ПО ЕБК ЗА СМЕТКИТЕ ЗА СРЕДСТВАТА ОТ ЕВРОПЕЙСКИЯ СЪЮЗ - КСФ</v>
      </c>
      <c r="C174" s="1799"/>
      <c r="D174" s="179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52" t="str">
        <f>$B$9</f>
        <v>Твърдица</v>
      </c>
      <c r="C176" s="1753"/>
      <c r="D176" s="1754"/>
      <c r="E176" s="115">
        <f>$E$9</f>
        <v>44927</v>
      </c>
      <c r="F176" s="226">
        <f>$F$9</f>
        <v>44985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5" t="str">
        <f>$B$12</f>
        <v>Твърдица</v>
      </c>
      <c r="C179" s="1796"/>
      <c r="D179" s="1797"/>
      <c r="E179" s="231" t="s">
        <v>875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876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758" t="str">
        <f>CONCATENATE("Уточнен план ",$C$3," - РАЗХОДИ - рекапитулация")</f>
        <v>Уточнен план 2023 - РАЗХОДИ - рекапитулация</v>
      </c>
      <c r="F183" s="1759"/>
      <c r="G183" s="1759"/>
      <c r="H183" s="1760"/>
      <c r="I183" s="1761" t="str">
        <f>CONCATENATE("Отчет ",$C$3," - РАЗХОДИ - рекапитулация")</f>
        <v>Отчет 2023 - РАЗХОДИ - рекапитулация</v>
      </c>
      <c r="J183" s="1762"/>
      <c r="K183" s="1762"/>
      <c r="L183" s="1763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4" t="s">
        <v>730</v>
      </c>
      <c r="D187" s="1765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22733</v>
      </c>
      <c r="J187" s="275">
        <f t="shared" si="41"/>
        <v>0</v>
      </c>
      <c r="K187" s="276">
        <f t="shared" si="41"/>
        <v>0</v>
      </c>
      <c r="L187" s="273">
        <f t="shared" si="41"/>
        <v>22733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22733</v>
      </c>
      <c r="J188" s="283">
        <f t="shared" si="43"/>
        <v>0</v>
      </c>
      <c r="K188" s="284">
        <f t="shared" si="43"/>
        <v>0</v>
      </c>
      <c r="L188" s="281">
        <f t="shared" si="43"/>
        <v>22733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48" t="s">
        <v>733</v>
      </c>
      <c r="D190" s="1749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4028</v>
      </c>
      <c r="J190" s="275">
        <f t="shared" si="44"/>
        <v>12256</v>
      </c>
      <c r="K190" s="276">
        <f t="shared" si="44"/>
        <v>0</v>
      </c>
      <c r="L190" s="273">
        <f t="shared" si="44"/>
        <v>16284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4028</v>
      </c>
      <c r="J191" s="283">
        <f t="shared" si="45"/>
        <v>8262</v>
      </c>
      <c r="K191" s="284">
        <f t="shared" si="45"/>
        <v>0</v>
      </c>
      <c r="L191" s="281">
        <f t="shared" si="45"/>
        <v>12290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3994</v>
      </c>
      <c r="K192" s="298">
        <f t="shared" si="45"/>
        <v>0</v>
      </c>
      <c r="L192" s="295">
        <f t="shared" si="45"/>
        <v>3994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6" t="s">
        <v>189</v>
      </c>
      <c r="D196" s="176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5830</v>
      </c>
      <c r="J196" s="275">
        <f t="shared" si="46"/>
        <v>1995</v>
      </c>
      <c r="K196" s="276">
        <f t="shared" si="46"/>
        <v>0</v>
      </c>
      <c r="L196" s="273">
        <f t="shared" si="46"/>
        <v>7825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3405</v>
      </c>
      <c r="J197" s="283">
        <f t="shared" si="47"/>
        <v>1196</v>
      </c>
      <c r="K197" s="284">
        <f t="shared" si="47"/>
        <v>0</v>
      </c>
      <c r="L197" s="281">
        <f t="shared" si="47"/>
        <v>4601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355</v>
      </c>
      <c r="J198" s="297">
        <f t="shared" si="47"/>
        <v>0</v>
      </c>
      <c r="K198" s="298">
        <f t="shared" si="47"/>
        <v>0</v>
      </c>
      <c r="L198" s="295">
        <f t="shared" si="47"/>
        <v>355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1416</v>
      </c>
      <c r="J200" s="297">
        <f t="shared" si="47"/>
        <v>534</v>
      </c>
      <c r="K200" s="298">
        <f t="shared" si="47"/>
        <v>0</v>
      </c>
      <c r="L200" s="295">
        <f t="shared" si="47"/>
        <v>1950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654</v>
      </c>
      <c r="J201" s="297">
        <f t="shared" si="47"/>
        <v>265</v>
      </c>
      <c r="K201" s="298">
        <f t="shared" si="47"/>
        <v>0</v>
      </c>
      <c r="L201" s="295">
        <f t="shared" si="47"/>
        <v>919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858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8" t="s">
        <v>194</v>
      </c>
      <c r="D204" s="176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48" t="s">
        <v>195</v>
      </c>
      <c r="D205" s="1749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5453</v>
      </c>
      <c r="J205" s="275">
        <f t="shared" si="48"/>
        <v>69749</v>
      </c>
      <c r="K205" s="276">
        <f t="shared" si="48"/>
        <v>0</v>
      </c>
      <c r="L205" s="310">
        <f t="shared" si="48"/>
        <v>75202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2069</v>
      </c>
      <c r="J209" s="297">
        <f t="shared" si="49"/>
        <v>0</v>
      </c>
      <c r="K209" s="298">
        <f t="shared" si="49"/>
        <v>0</v>
      </c>
      <c r="L209" s="295">
        <f t="shared" si="49"/>
        <v>2069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3384</v>
      </c>
      <c r="J210" s="297">
        <f t="shared" si="49"/>
        <v>1361</v>
      </c>
      <c r="K210" s="298">
        <f t="shared" si="49"/>
        <v>0</v>
      </c>
      <c r="L210" s="295">
        <f t="shared" si="49"/>
        <v>4745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68388</v>
      </c>
      <c r="K212" s="323">
        <f t="shared" si="49"/>
        <v>0</v>
      </c>
      <c r="L212" s="320">
        <f t="shared" si="49"/>
        <v>68388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859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38" t="s">
        <v>266</v>
      </c>
      <c r="D223" s="173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38" t="s">
        <v>708</v>
      </c>
      <c r="D227" s="173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38" t="s">
        <v>214</v>
      </c>
      <c r="D233" s="173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38" t="s">
        <v>216</v>
      </c>
      <c r="D236" s="173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46" t="s">
        <v>217</v>
      </c>
      <c r="D237" s="174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46" t="s">
        <v>218</v>
      </c>
      <c r="D238" s="174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46" t="s">
        <v>1642</v>
      </c>
      <c r="D239" s="174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38" t="s">
        <v>219</v>
      </c>
      <c r="D240" s="173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1939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1988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3" customHeight="1">
      <c r="A253" s="14">
        <v>401</v>
      </c>
      <c r="B253" s="291"/>
      <c r="C253" s="285">
        <v>3306</v>
      </c>
      <c r="D253" s="361" t="s">
        <v>1643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2040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38" t="s">
        <v>228</v>
      </c>
      <c r="D255" s="173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38" t="s">
        <v>229</v>
      </c>
      <c r="D256" s="173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38" t="s">
        <v>230</v>
      </c>
      <c r="D257" s="173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38" t="s">
        <v>231</v>
      </c>
      <c r="D258" s="173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38" t="s">
        <v>1647</v>
      </c>
      <c r="D265" s="173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38" t="s">
        <v>1644</v>
      </c>
      <c r="D269" s="173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38" t="s">
        <v>1645</v>
      </c>
      <c r="D270" s="173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46" t="s">
        <v>241</v>
      </c>
      <c r="D271" s="1747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38" t="s">
        <v>267</v>
      </c>
      <c r="D272" s="173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2" t="s">
        <v>242</v>
      </c>
      <c r="D275" s="1743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42" t="s">
        <v>243</v>
      </c>
      <c r="D276" s="1743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42" t="s">
        <v>614</v>
      </c>
      <c r="D284" s="1743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2" t="s">
        <v>672</v>
      </c>
      <c r="D287" s="1743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38" t="s">
        <v>673</v>
      </c>
      <c r="D288" s="173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44" t="s">
        <v>899</v>
      </c>
      <c r="D293" s="174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40" t="s">
        <v>681</v>
      </c>
      <c r="D297" s="174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892</v>
      </c>
      <c r="C301" s="393" t="s">
        <v>727</v>
      </c>
      <c r="D301" s="394" t="s">
        <v>900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38044</v>
      </c>
      <c r="J301" s="397">
        <f t="shared" si="77"/>
        <v>84000</v>
      </c>
      <c r="K301" s="398">
        <f t="shared" si="77"/>
        <v>0</v>
      </c>
      <c r="L301" s="395">
        <f t="shared" si="77"/>
        <v>122044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3"/>
      <c r="C344" s="1803"/>
      <c r="D344" s="180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8" t="str">
        <f>$B$7</f>
        <v>ОТЧЕТНИ ДАННИ ПО ЕБК ЗА СМЕТКИТЕ ЗА СРЕДСТВАТА ОТ ЕВРОПЕЙСКИЯ СЪЮЗ - КСФ</v>
      </c>
      <c r="C348" s="1808"/>
      <c r="D348" s="180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874</v>
      </c>
      <c r="F349" s="406" t="s">
        <v>820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52" t="str">
        <f>$B$9</f>
        <v>Твърдица</v>
      </c>
      <c r="C350" s="1753"/>
      <c r="D350" s="1754"/>
      <c r="E350" s="115">
        <f>$E$9</f>
        <v>44927</v>
      </c>
      <c r="F350" s="407">
        <f>$F$9</f>
        <v>44985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5" t="str">
        <f>$B$12</f>
        <v>Твърдица</v>
      </c>
      <c r="C353" s="1796"/>
      <c r="D353" s="1797"/>
      <c r="E353" s="410" t="s">
        <v>875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901</v>
      </c>
      <c r="E357" s="1776" t="str">
        <f>CONCATENATE("Уточнен план ",$C$3," - ТРАНСФЕРИ и ВРЕМ. БЕЗЛ. ЗАЕМИ")</f>
        <v>Уточнен план 2023 - ТРАНСФЕРИ и ВРЕМ. БЕЗЛ. ЗАЕМИ</v>
      </c>
      <c r="F357" s="1777"/>
      <c r="G357" s="1777"/>
      <c r="H357" s="1778"/>
      <c r="I357" s="1779" t="str">
        <f>CONCATENATE("Отчет ",$C$3," - ТРАНСФЕРИ и ВРЕМ. БЕЗЛ. ЗАЕМИ")</f>
        <v>Отчет 2023 - ТРАНСФЕРИ и ВРЕМ. БЕЗЛ. ЗАЕМИ</v>
      </c>
      <c r="J357" s="1780"/>
      <c r="K357" s="1780"/>
      <c r="L357" s="1781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902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6" t="s">
        <v>270</v>
      </c>
      <c r="D361" s="1807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2">
        <v>0</v>
      </c>
      <c r="G367" s="1453">
        <v>0</v>
      </c>
      <c r="H367" s="447">
        <v>0</v>
      </c>
      <c r="I367" s="1452">
        <v>0</v>
      </c>
      <c r="J367" s="1453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4">
        <v>0</v>
      </c>
      <c r="G368" s="1455">
        <v>0</v>
      </c>
      <c r="H368" s="452">
        <v>0</v>
      </c>
      <c r="I368" s="1454">
        <v>0</v>
      </c>
      <c r="J368" s="1455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2">
        <v>0</v>
      </c>
      <c r="G369" s="1453">
        <v>0</v>
      </c>
      <c r="H369" s="447">
        <v>0</v>
      </c>
      <c r="I369" s="1452">
        <v>0</v>
      </c>
      <c r="J369" s="1453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4">
        <v>0</v>
      </c>
      <c r="G370" s="1455">
        <v>0</v>
      </c>
      <c r="H370" s="452">
        <v>0</v>
      </c>
      <c r="I370" s="1454">
        <v>0</v>
      </c>
      <c r="J370" s="1455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04" t="s">
        <v>281</v>
      </c>
      <c r="D375" s="1805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903</v>
      </c>
      <c r="E376" s="1373">
        <f t="shared" si="81"/>
        <v>0</v>
      </c>
      <c r="F376" s="1636">
        <v>0</v>
      </c>
      <c r="G376" s="1644">
        <v>0</v>
      </c>
      <c r="H376" s="1635">
        <v>0</v>
      </c>
      <c r="I376" s="1636">
        <v>0</v>
      </c>
      <c r="J376" s="1644">
        <v>0</v>
      </c>
      <c r="K376" s="1635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904</v>
      </c>
      <c r="E377" s="1371">
        <f t="shared" si="81"/>
        <v>0</v>
      </c>
      <c r="F377" s="1645"/>
      <c r="G377" s="1643">
        <v>0</v>
      </c>
      <c r="H377" s="452">
        <v>0</v>
      </c>
      <c r="I377" s="1645"/>
      <c r="J377" s="1643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905</v>
      </c>
      <c r="E378" s="1369">
        <f t="shared" si="81"/>
        <v>0</v>
      </c>
      <c r="F378" s="1646">
        <v>0</v>
      </c>
      <c r="G378" s="159"/>
      <c r="H378" s="160">
        <v>0</v>
      </c>
      <c r="I378" s="1646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1994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1993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1925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04" t="s">
        <v>303</v>
      </c>
      <c r="D383" s="1805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2">
        <v>0</v>
      </c>
      <c r="G385" s="1453">
        <v>0</v>
      </c>
      <c r="H385" s="447">
        <v>0</v>
      </c>
      <c r="I385" s="1452">
        <v>0</v>
      </c>
      <c r="J385" s="1453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4">
        <v>0</v>
      </c>
      <c r="G386" s="1455">
        <v>0</v>
      </c>
      <c r="H386" s="452">
        <v>0</v>
      </c>
      <c r="I386" s="1454">
        <v>0</v>
      </c>
      <c r="J386" s="1455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04" t="s">
        <v>247</v>
      </c>
      <c r="D388" s="1805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459"/>
      <c r="G389" s="460"/>
      <c r="H389" s="154">
        <v>0</v>
      </c>
      <c r="I389" s="152"/>
      <c r="J389" s="153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73"/>
      <c r="G390" s="174"/>
      <c r="H390" s="468">
        <v>0</v>
      </c>
      <c r="I390" s="173"/>
      <c r="J390" s="174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04" t="s">
        <v>248</v>
      </c>
      <c r="D391" s="1805"/>
      <c r="E391" s="1367">
        <f aca="true" t="shared" si="87" ref="E391:L391">SUM(E392:E395)</f>
        <v>0</v>
      </c>
      <c r="F391" s="441">
        <f t="shared" si="87"/>
        <v>0</v>
      </c>
      <c r="G391" s="441">
        <f t="shared" si="87"/>
        <v>0</v>
      </c>
      <c r="H391" s="441">
        <f>SUM(H392:H395)</f>
        <v>0</v>
      </c>
      <c r="I391" s="441">
        <f>SUM(I392:I395)</f>
        <v>0</v>
      </c>
      <c r="J391" s="441">
        <f>SUM(J392:J395)</f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56"/>
      <c r="G395" s="1657"/>
      <c r="H395" s="175">
        <v>0</v>
      </c>
      <c r="I395" s="1656"/>
      <c r="J395" s="1657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04" t="s">
        <v>250</v>
      </c>
      <c r="D396" s="1805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1926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2038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04" t="s">
        <v>251</v>
      </c>
      <c r="D399" s="1805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11789</v>
      </c>
      <c r="J399" s="440">
        <f t="shared" si="89"/>
        <v>377540</v>
      </c>
      <c r="K399" s="441">
        <f>SUM(K400:K401)</f>
        <v>0</v>
      </c>
      <c r="L399" s="1367">
        <f t="shared" si="89"/>
        <v>389329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1926</v>
      </c>
      <c r="E400" s="1368">
        <f t="shared" si="81"/>
        <v>0</v>
      </c>
      <c r="F400" s="158">
        <v>0</v>
      </c>
      <c r="G400" s="159">
        <v>0</v>
      </c>
      <c r="H400" s="154">
        <v>0</v>
      </c>
      <c r="I400" s="158">
        <v>11789</v>
      </c>
      <c r="J400" s="159">
        <v>377540</v>
      </c>
      <c r="K400" s="154">
        <v>0</v>
      </c>
      <c r="L400" s="1368">
        <f>I400+J400+K400</f>
        <v>389329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04" t="s">
        <v>906</v>
      </c>
      <c r="D402" s="1805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04" t="s">
        <v>667</v>
      </c>
      <c r="D405" s="1805"/>
      <c r="E405" s="1367">
        <f t="shared" si="81"/>
        <v>0</v>
      </c>
      <c r="F405" s="479"/>
      <c r="G405" s="480"/>
      <c r="H405" s="1462">
        <v>0</v>
      </c>
      <c r="I405" s="479"/>
      <c r="J405" s="480"/>
      <c r="K405" s="1462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04" t="s">
        <v>668</v>
      </c>
      <c r="D406" s="1805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1454">
        <v>0</v>
      </c>
      <c r="G407" s="1455">
        <v>0</v>
      </c>
      <c r="H407" s="154">
        <v>0</v>
      </c>
      <c r="I407" s="1454">
        <v>0</v>
      </c>
      <c r="J407" s="1455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486">
        <v>0</v>
      </c>
      <c r="G408" s="487">
        <v>0</v>
      </c>
      <c r="H408" s="468">
        <v>0</v>
      </c>
      <c r="I408" s="486">
        <v>0</v>
      </c>
      <c r="J408" s="487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04" t="s">
        <v>686</v>
      </c>
      <c r="D409" s="1805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04" t="s">
        <v>254</v>
      </c>
      <c r="D412" s="1805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907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892</v>
      </c>
      <c r="C419" s="489" t="s">
        <v>727</v>
      </c>
      <c r="D419" s="490" t="s">
        <v>908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11789</v>
      </c>
      <c r="J419" s="492">
        <f t="shared" si="95"/>
        <v>377540</v>
      </c>
      <c r="K419" s="511">
        <f>SUM(K361,K375,K383,K388,K391,K396,K399,K402,K405,K406,K409,K412)</f>
        <v>0</v>
      </c>
      <c r="L419" s="508">
        <f t="shared" si="95"/>
        <v>389329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909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04" t="s">
        <v>753</v>
      </c>
      <c r="D422" s="1805"/>
      <c r="E422" s="1367">
        <f>F422+G422+H422</f>
        <v>0</v>
      </c>
      <c r="F422" s="1596">
        <v>0</v>
      </c>
      <c r="G422" s="1597">
        <v>0</v>
      </c>
      <c r="H422" s="1462">
        <v>0</v>
      </c>
      <c r="I422" s="1596">
        <v>0</v>
      </c>
      <c r="J422" s="1597">
        <v>0</v>
      </c>
      <c r="K422" s="1462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04" t="s">
        <v>691</v>
      </c>
      <c r="D423" s="1805"/>
      <c r="E423" s="1367">
        <f>F423+G423+H423</f>
        <v>0</v>
      </c>
      <c r="F423" s="1596">
        <v>0</v>
      </c>
      <c r="G423" s="1597">
        <v>0</v>
      </c>
      <c r="H423" s="1462">
        <v>0</v>
      </c>
      <c r="I423" s="1596">
        <v>0</v>
      </c>
      <c r="J423" s="1597">
        <v>0</v>
      </c>
      <c r="K423" s="1462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04" t="s">
        <v>255</v>
      </c>
      <c r="D424" s="1805"/>
      <c r="E424" s="1367">
        <f>F424+G424+H424</f>
        <v>0</v>
      </c>
      <c r="F424" s="479">
        <v>0</v>
      </c>
      <c r="G424" s="480">
        <v>0</v>
      </c>
      <c r="H424" s="1462">
        <v>0</v>
      </c>
      <c r="I424" s="479">
        <v>972</v>
      </c>
      <c r="J424" s="480">
        <v>68217</v>
      </c>
      <c r="K424" s="1462">
        <v>0</v>
      </c>
      <c r="L424" s="1367">
        <f>I424+J424+K424</f>
        <v>69189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4">
        <v>7700</v>
      </c>
      <c r="C425" s="1804" t="s">
        <v>670</v>
      </c>
      <c r="D425" s="1805"/>
      <c r="E425" s="1367">
        <f>F425+G425+H425</f>
        <v>0</v>
      </c>
      <c r="F425" s="479"/>
      <c r="G425" s="480"/>
      <c r="H425" s="1595">
        <v>0</v>
      </c>
      <c r="I425" s="479"/>
      <c r="J425" s="480"/>
      <c r="K425" s="1595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04" t="s">
        <v>910</v>
      </c>
      <c r="D426" s="1805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911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892</v>
      </c>
      <c r="C429" s="506" t="s">
        <v>727</v>
      </c>
      <c r="D429" s="507" t="s">
        <v>912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972</v>
      </c>
      <c r="J429" s="510">
        <f t="shared" si="97"/>
        <v>68217</v>
      </c>
      <c r="K429" s="511">
        <f t="shared" si="97"/>
        <v>0</v>
      </c>
      <c r="L429" s="508">
        <f t="shared" si="97"/>
        <v>69189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1" t="str">
        <f>$B$7</f>
        <v>ОТЧЕТНИ ДАННИ ПО ЕБК ЗА СМЕТКИТЕ ЗА СРЕДСТВАТА ОТ ЕВРОПЕЙСКИЯ СЪЮЗ - КСФ</v>
      </c>
      <c r="C433" s="1812"/>
      <c r="D433" s="181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874</v>
      </c>
      <c r="F434" s="406" t="s">
        <v>820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52" t="str">
        <f>$B$9</f>
        <v>Твърдица</v>
      </c>
      <c r="C435" s="1753"/>
      <c r="D435" s="1754"/>
      <c r="E435" s="115">
        <f>$E$9</f>
        <v>44927</v>
      </c>
      <c r="F435" s="407">
        <f>$F$9</f>
        <v>44985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95" t="str">
        <f>$B$12</f>
        <v>Твърдица</v>
      </c>
      <c r="C438" s="1796"/>
      <c r="D438" s="1797"/>
      <c r="E438" s="410" t="s">
        <v>875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876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58" t="str">
        <f>CONCATENATE("Уточнен план ",$C$3," - БЮДЖЕТНО САЛДО")</f>
        <v>Уточнен план 2023 - БЮДЖЕТНО САЛДО</v>
      </c>
      <c r="F442" s="1759"/>
      <c r="G442" s="1759"/>
      <c r="H442" s="1760"/>
      <c r="I442" s="1782" t="str">
        <f>CONCATENATE("Отчет ",$C$3," - БЮДЖЕТНО САЛДО")</f>
        <v>Отчет 2023 - БЮДЖЕТНО САЛДО</v>
      </c>
      <c r="J442" s="1783"/>
      <c r="K442" s="1783"/>
      <c r="L442" s="1784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870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871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872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-25283</v>
      </c>
      <c r="J445" s="539">
        <f t="shared" si="99"/>
        <v>361757</v>
      </c>
      <c r="K445" s="540">
        <f t="shared" si="99"/>
        <v>0</v>
      </c>
      <c r="L445" s="541">
        <f t="shared" si="99"/>
        <v>336474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873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3464</v>
      </c>
      <c r="J446" s="546">
        <f t="shared" si="100"/>
        <v>-339938</v>
      </c>
      <c r="K446" s="547">
        <f t="shared" si="100"/>
        <v>0</v>
      </c>
      <c r="L446" s="548">
        <f>+L597</f>
        <v>-336474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50" t="str">
        <f>$B$7</f>
        <v>ОТЧЕТНИ ДАННИ ПО ЕБК ЗА СМЕТКИТЕ ЗА СРЕДСТВАТА ОТ ЕВРОПЕЙСКИЯ СЪЮЗ - КСФ</v>
      </c>
      <c r="C449" s="1751"/>
      <c r="D449" s="175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874</v>
      </c>
      <c r="F450" s="406" t="s">
        <v>820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52" t="str">
        <f>$B$9</f>
        <v>Твърдица</v>
      </c>
      <c r="C451" s="1753"/>
      <c r="D451" s="1754"/>
      <c r="E451" s="115">
        <f>$E$9</f>
        <v>44927</v>
      </c>
      <c r="F451" s="407">
        <f>$F$9</f>
        <v>44985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95" t="str">
        <f>$B$12</f>
        <v>Твърдица</v>
      </c>
      <c r="C454" s="1796"/>
      <c r="D454" s="1797"/>
      <c r="E454" s="410" t="s">
        <v>875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876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913</v>
      </c>
      <c r="C458" s="554"/>
      <c r="D458" s="555"/>
      <c r="E458" s="1770" t="str">
        <f>CONCATENATE("Уточнен план ",$C$3," - ФИНАНСИРАНЕ НА БЮДЖЕТНО САЛДО")</f>
        <v>Уточнен план 2023 - ФИНАНСИРАНЕ НА БЮДЖЕТНО САЛДО</v>
      </c>
      <c r="F458" s="1771"/>
      <c r="G458" s="1771"/>
      <c r="H458" s="1772"/>
      <c r="I458" s="1785" t="str">
        <f>CONCATENATE("Отчет ",$C$3," -ФИНАНСИРАНЕ НА БЮДЖЕТНО САЛДО")</f>
        <v>Отчет 2023 -ФИНАНСИРАНЕ НА БЮДЖЕТНО САЛДО</v>
      </c>
      <c r="J458" s="1786"/>
      <c r="K458" s="1786"/>
      <c r="L458" s="1787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9" t="s">
        <v>754</v>
      </c>
      <c r="D461" s="1810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6" t="s">
        <v>757</v>
      </c>
      <c r="D465" s="1826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6" t="s">
        <v>1940</v>
      </c>
      <c r="D468" s="1826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1941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1942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9" t="s">
        <v>760</v>
      </c>
      <c r="D471" s="1810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1">
        <v>0</v>
      </c>
      <c r="G476" s="1591">
        <v>0</v>
      </c>
      <c r="H476" s="574">
        <v>0</v>
      </c>
      <c r="I476" s="1591">
        <v>0</v>
      </c>
      <c r="J476" s="1591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27" t="s">
        <v>767</v>
      </c>
      <c r="D478" s="1828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1">
        <v>0</v>
      </c>
      <c r="G479" s="1591">
        <v>0</v>
      </c>
      <c r="H479" s="573">
        <v>0</v>
      </c>
      <c r="I479" s="1591">
        <v>0</v>
      </c>
      <c r="J479" s="1591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1">
        <v>0</v>
      </c>
      <c r="G480" s="1591">
        <v>0</v>
      </c>
      <c r="H480" s="575">
        <v>0</v>
      </c>
      <c r="I480" s="1591">
        <v>0</v>
      </c>
      <c r="J480" s="1591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5" t="s">
        <v>914</v>
      </c>
      <c r="D481" s="1815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915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916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917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918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1">
        <v>0</v>
      </c>
      <c r="G494" s="1591">
        <v>0</v>
      </c>
      <c r="H494" s="591">
        <v>0</v>
      </c>
      <c r="I494" s="1591">
        <v>0</v>
      </c>
      <c r="J494" s="1591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1">
        <v>0</v>
      </c>
      <c r="G495" s="1591">
        <v>0</v>
      </c>
      <c r="H495" s="574">
        <v>0</v>
      </c>
      <c r="I495" s="1591">
        <v>0</v>
      </c>
      <c r="J495" s="1591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1">
        <v>0</v>
      </c>
      <c r="G496" s="1591">
        <v>0</v>
      </c>
      <c r="H496" s="575">
        <v>0</v>
      </c>
      <c r="I496" s="1591">
        <v>0</v>
      </c>
      <c r="J496" s="1591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18" t="s">
        <v>919</v>
      </c>
      <c r="D497" s="1819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1">
        <v>0</v>
      </c>
      <c r="G498" s="1591">
        <v>0</v>
      </c>
      <c r="H498" s="573">
        <v>0</v>
      </c>
      <c r="I498" s="1591">
        <v>0</v>
      </c>
      <c r="J498" s="1591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1">
        <v>0</v>
      </c>
      <c r="G499" s="1591">
        <v>0</v>
      </c>
      <c r="H499" s="586">
        <v>0</v>
      </c>
      <c r="I499" s="1591">
        <v>0</v>
      </c>
      <c r="J499" s="1591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1">
        <v>0</v>
      </c>
      <c r="G500" s="1591">
        <v>0</v>
      </c>
      <c r="H500" s="574">
        <v>0</v>
      </c>
      <c r="I500" s="1591">
        <v>0</v>
      </c>
      <c r="J500" s="1591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1">
        <v>0</v>
      </c>
      <c r="G501" s="1591">
        <v>0</v>
      </c>
      <c r="H501" s="574">
        <v>0</v>
      </c>
      <c r="I501" s="1591">
        <v>0</v>
      </c>
      <c r="J501" s="1591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18" t="s">
        <v>24</v>
      </c>
      <c r="D502" s="1819"/>
      <c r="E502" s="594">
        <f>F502+G502+H502</f>
        <v>0</v>
      </c>
      <c r="F502" s="1593">
        <v>0</v>
      </c>
      <c r="G502" s="1594">
        <v>0</v>
      </c>
      <c r="H502" s="1592">
        <v>0</v>
      </c>
      <c r="I502" s="1593">
        <v>0</v>
      </c>
      <c r="J502" s="1594">
        <v>0</v>
      </c>
      <c r="K502" s="1592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20" t="s">
        <v>920</v>
      </c>
      <c r="D503" s="1820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5" t="s">
        <v>33</v>
      </c>
      <c r="D512" s="1815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5" t="s">
        <v>37</v>
      </c>
      <c r="D516" s="1815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39">
        <v>0</v>
      </c>
      <c r="G520" s="1641">
        <v>0</v>
      </c>
      <c r="H520" s="1637">
        <v>0</v>
      </c>
      <c r="I520" s="1639">
        <v>0</v>
      </c>
      <c r="J520" s="1641">
        <v>0</v>
      </c>
      <c r="K520" s="1637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5" t="s">
        <v>921</v>
      </c>
      <c r="D521" s="1822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1">
        <v>0</v>
      </c>
      <c r="G522" s="1591">
        <v>0</v>
      </c>
      <c r="H522" s="573">
        <v>0</v>
      </c>
      <c r="I522" s="1591">
        <v>0</v>
      </c>
      <c r="J522" s="1591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1">
        <v>0</v>
      </c>
      <c r="G523" s="1591">
        <v>0</v>
      </c>
      <c r="H523" s="586">
        <v>0</v>
      </c>
      <c r="I523" s="1591">
        <v>0</v>
      </c>
      <c r="J523" s="1591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18" t="s">
        <v>922</v>
      </c>
      <c r="D524" s="1814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3464</v>
      </c>
      <c r="J524" s="569">
        <f t="shared" si="120"/>
        <v>0</v>
      </c>
      <c r="K524" s="570">
        <f t="shared" si="120"/>
        <v>0</v>
      </c>
      <c r="L524" s="567">
        <f t="shared" si="120"/>
        <v>3464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0">
        <v>0</v>
      </c>
      <c r="G525" s="1642">
        <v>0</v>
      </c>
      <c r="H525" s="1638">
        <v>0</v>
      </c>
      <c r="I525" s="1640">
        <v>0</v>
      </c>
      <c r="J525" s="1642">
        <v>0</v>
      </c>
      <c r="K525" s="1638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923</v>
      </c>
      <c r="E527" s="1376">
        <f t="shared" si="121"/>
        <v>0</v>
      </c>
      <c r="F527" s="158">
        <v>0</v>
      </c>
      <c r="G527" s="159"/>
      <c r="H527" s="574">
        <v>0</v>
      </c>
      <c r="I527" s="158">
        <v>3464</v>
      </c>
      <c r="J527" s="159"/>
      <c r="K527" s="574">
        <v>0</v>
      </c>
      <c r="L527" s="1376">
        <f t="shared" si="116"/>
        <v>3464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91">
        <v>0</v>
      </c>
      <c r="G528" s="1591">
        <v>0</v>
      </c>
      <c r="H528" s="574">
        <v>0</v>
      </c>
      <c r="I528" s="1591">
        <v>0</v>
      </c>
      <c r="J528" s="1591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591">
        <v>0</v>
      </c>
      <c r="G530" s="1591">
        <v>0</v>
      </c>
      <c r="H530" s="586">
        <v>0</v>
      </c>
      <c r="I530" s="1591">
        <v>0</v>
      </c>
      <c r="J530" s="1591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6" t="s">
        <v>307</v>
      </c>
      <c r="D531" s="1817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790</v>
      </c>
      <c r="E532" s="1378">
        <f aca="true" t="shared" si="124" ref="E532:E595">F532+G532+H532</f>
        <v>0</v>
      </c>
      <c r="F532" s="1591">
        <v>0</v>
      </c>
      <c r="G532" s="1591">
        <v>0</v>
      </c>
      <c r="H532" s="573">
        <v>0</v>
      </c>
      <c r="I532" s="1591">
        <v>0</v>
      </c>
      <c r="J532" s="1591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791</v>
      </c>
      <c r="E533" s="1376">
        <f t="shared" si="124"/>
        <v>0</v>
      </c>
      <c r="F533" s="1591">
        <v>0</v>
      </c>
      <c r="G533" s="1591">
        <v>0</v>
      </c>
      <c r="H533" s="574">
        <v>0</v>
      </c>
      <c r="I533" s="1591">
        <v>0</v>
      </c>
      <c r="J533" s="1591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1">
        <v>0</v>
      </c>
      <c r="G534" s="1591">
        <v>0</v>
      </c>
      <c r="H534" s="575">
        <v>0</v>
      </c>
      <c r="I534" s="1591">
        <v>0</v>
      </c>
      <c r="J534" s="1591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5" t="s">
        <v>924</v>
      </c>
      <c r="D535" s="1815"/>
      <c r="E535" s="594">
        <f t="shared" si="124"/>
        <v>0</v>
      </c>
      <c r="F535" s="605"/>
      <c r="G535" s="606"/>
      <c r="H535" s="1461">
        <v>0</v>
      </c>
      <c r="I535" s="605"/>
      <c r="J535" s="606"/>
      <c r="K535" s="1461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21" t="s">
        <v>925</v>
      </c>
      <c r="D536" s="1821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3" t="s">
        <v>926</v>
      </c>
      <c r="D541" s="1814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5" t="s">
        <v>927</v>
      </c>
      <c r="D544" s="1815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792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793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794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1">
        <v>0</v>
      </c>
      <c r="G549" s="1591">
        <v>0</v>
      </c>
      <c r="H549" s="574">
        <v>0</v>
      </c>
      <c r="I549" s="1591">
        <v>0</v>
      </c>
      <c r="J549" s="1591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799</v>
      </c>
      <c r="E550" s="1376">
        <f t="shared" si="124"/>
        <v>0</v>
      </c>
      <c r="F550" s="1591">
        <v>0</v>
      </c>
      <c r="G550" s="1591">
        <v>0</v>
      </c>
      <c r="H550" s="574">
        <v>0</v>
      </c>
      <c r="I550" s="1591">
        <v>0</v>
      </c>
      <c r="J550" s="1591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800</v>
      </c>
      <c r="E551" s="1376">
        <f t="shared" si="124"/>
        <v>0</v>
      </c>
      <c r="F551" s="1591">
        <v>0</v>
      </c>
      <c r="G551" s="1591">
        <v>0</v>
      </c>
      <c r="H551" s="574">
        <v>0</v>
      </c>
      <c r="I551" s="1591">
        <v>0</v>
      </c>
      <c r="J551" s="1591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801</v>
      </c>
      <c r="E552" s="1376">
        <f t="shared" si="124"/>
        <v>0</v>
      </c>
      <c r="F552" s="1591">
        <v>0</v>
      </c>
      <c r="G552" s="1591">
        <v>0</v>
      </c>
      <c r="H552" s="574">
        <v>0</v>
      </c>
      <c r="I552" s="1591">
        <v>0</v>
      </c>
      <c r="J552" s="1591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802</v>
      </c>
      <c r="E553" s="1376">
        <f t="shared" si="124"/>
        <v>0</v>
      </c>
      <c r="F553" s="1591">
        <v>0</v>
      </c>
      <c r="G553" s="1591">
        <v>0</v>
      </c>
      <c r="H553" s="574">
        <v>0</v>
      </c>
      <c r="I553" s="1591">
        <v>0</v>
      </c>
      <c r="J553" s="1591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803</v>
      </c>
      <c r="E554" s="1376">
        <f t="shared" si="124"/>
        <v>0</v>
      </c>
      <c r="F554" s="1591">
        <v>0</v>
      </c>
      <c r="G554" s="1591">
        <v>0</v>
      </c>
      <c r="H554" s="574">
        <v>0</v>
      </c>
      <c r="I554" s="1591">
        <v>0</v>
      </c>
      <c r="J554" s="1591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804</v>
      </c>
      <c r="E555" s="1376">
        <f t="shared" si="124"/>
        <v>0</v>
      </c>
      <c r="F555" s="1591">
        <v>0</v>
      </c>
      <c r="G555" s="1591">
        <v>0</v>
      </c>
      <c r="H555" s="574">
        <v>0</v>
      </c>
      <c r="I555" s="1591">
        <v>0</v>
      </c>
      <c r="J555" s="1591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805</v>
      </c>
      <c r="E556" s="1374">
        <f t="shared" si="124"/>
        <v>0</v>
      </c>
      <c r="F556" s="1604">
        <v>0</v>
      </c>
      <c r="G556" s="1605">
        <v>0</v>
      </c>
      <c r="H556" s="1606">
        <v>0</v>
      </c>
      <c r="I556" s="1605">
        <v>0</v>
      </c>
      <c r="J556" s="1605">
        <v>0</v>
      </c>
      <c r="K556" s="1606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806</v>
      </c>
      <c r="E557" s="1389">
        <f t="shared" si="124"/>
        <v>0</v>
      </c>
      <c r="F557" s="625"/>
      <c r="G557" s="626"/>
      <c r="H557" s="1603">
        <v>0</v>
      </c>
      <c r="I557" s="625"/>
      <c r="J557" s="626"/>
      <c r="K557" s="1603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928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929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930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931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932</v>
      </c>
      <c r="E562" s="1388">
        <f t="shared" si="124"/>
        <v>0</v>
      </c>
      <c r="F562" s="1591">
        <v>0</v>
      </c>
      <c r="G562" s="1591">
        <v>0</v>
      </c>
      <c r="H562" s="574">
        <v>0</v>
      </c>
      <c r="I562" s="1591">
        <v>0</v>
      </c>
      <c r="J562" s="1591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933</v>
      </c>
      <c r="E563" s="1374">
        <f t="shared" si="124"/>
        <v>0</v>
      </c>
      <c r="F563" s="1591">
        <v>0</v>
      </c>
      <c r="G563" s="1591">
        <v>0</v>
      </c>
      <c r="H563" s="586">
        <v>0</v>
      </c>
      <c r="I563" s="1591">
        <v>0</v>
      </c>
      <c r="J563" s="1591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934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935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3" t="s">
        <v>936</v>
      </c>
      <c r="D566" s="1813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-339938</v>
      </c>
      <c r="K566" s="570">
        <f t="shared" si="128"/>
        <v>0</v>
      </c>
      <c r="L566" s="567">
        <f t="shared" si="128"/>
        <v>-339938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807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808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849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850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809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810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811</v>
      </c>
      <c r="E573" s="1382">
        <f t="shared" si="124"/>
        <v>0</v>
      </c>
      <c r="F573" s="152"/>
      <c r="G573" s="153">
        <v>0</v>
      </c>
      <c r="H573" s="1607">
        <v>0</v>
      </c>
      <c r="I573" s="152"/>
      <c r="J573" s="153">
        <v>-339938</v>
      </c>
      <c r="K573" s="1607">
        <v>0</v>
      </c>
      <c r="L573" s="1382">
        <f t="shared" si="129"/>
        <v>-339938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812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851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852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813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814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815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816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937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938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939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940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817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3" t="s">
        <v>941</v>
      </c>
      <c r="D586" s="1814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942</v>
      </c>
      <c r="E587" s="1368">
        <f t="shared" si="124"/>
        <v>0</v>
      </c>
      <c r="F587" s="1591">
        <v>0</v>
      </c>
      <c r="G587" s="1591">
        <v>0</v>
      </c>
      <c r="H587" s="573">
        <v>0</v>
      </c>
      <c r="I587" s="1591">
        <v>0</v>
      </c>
      <c r="J587" s="1591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943</v>
      </c>
      <c r="E588" s="1370">
        <f t="shared" si="124"/>
        <v>0</v>
      </c>
      <c r="F588" s="1591">
        <v>0</v>
      </c>
      <c r="G588" s="1591">
        <v>0</v>
      </c>
      <c r="H588" s="574">
        <v>0</v>
      </c>
      <c r="I588" s="1591">
        <v>0</v>
      </c>
      <c r="J588" s="1591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944</v>
      </c>
      <c r="E589" s="1371">
        <f t="shared" si="124"/>
        <v>0</v>
      </c>
      <c r="F589" s="1591">
        <v>0</v>
      </c>
      <c r="G589" s="1591">
        <v>0</v>
      </c>
      <c r="H589" s="574">
        <v>0</v>
      </c>
      <c r="I589" s="1591">
        <v>0</v>
      </c>
      <c r="J589" s="1591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945</v>
      </c>
      <c r="E590" s="1372">
        <f t="shared" si="124"/>
        <v>0</v>
      </c>
      <c r="F590" s="1591">
        <v>0</v>
      </c>
      <c r="G590" s="1591">
        <v>0</v>
      </c>
      <c r="H590" s="575">
        <v>0</v>
      </c>
      <c r="I590" s="1591">
        <v>0</v>
      </c>
      <c r="J590" s="1591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3" t="s">
        <v>818</v>
      </c>
      <c r="D591" s="1814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795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796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797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798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819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6">
        <v>0</v>
      </c>
      <c r="J596" s="1457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892</v>
      </c>
      <c r="C597" s="649" t="s">
        <v>727</v>
      </c>
      <c r="D597" s="650" t="s">
        <v>946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3464</v>
      </c>
      <c r="J597" s="653">
        <f t="shared" si="133"/>
        <v>-339938</v>
      </c>
      <c r="K597" s="655">
        <f t="shared" si="133"/>
        <v>0</v>
      </c>
      <c r="L597" s="651">
        <f t="shared" si="133"/>
        <v>-336474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861</v>
      </c>
      <c r="G600" s="1841" t="s">
        <v>2083</v>
      </c>
      <c r="H600" s="1842"/>
      <c r="I600" s="1842"/>
      <c r="J600" s="1843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31" t="s">
        <v>862</v>
      </c>
      <c r="H601" s="1831"/>
      <c r="I601" s="1831"/>
      <c r="J601" s="1831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863</v>
      </c>
      <c r="D603" s="659" t="s">
        <v>2082</v>
      </c>
      <c r="E603" s="660"/>
      <c r="F603" s="218" t="s">
        <v>864</v>
      </c>
      <c r="G603" s="1823" t="s">
        <v>2084</v>
      </c>
      <c r="H603" s="1824"/>
      <c r="I603" s="1824"/>
      <c r="J603" s="1825"/>
      <c r="K603" s="103"/>
      <c r="L603" s="228"/>
      <c r="M603" s="7">
        <v>1</v>
      </c>
      <c r="N603" s="514"/>
    </row>
    <row r="604" spans="1:14" ht="21.75" customHeight="1">
      <c r="A604" s="23"/>
      <c r="B604" s="1829" t="s">
        <v>865</v>
      </c>
      <c r="C604" s="1830"/>
      <c r="D604" s="661" t="s">
        <v>866</v>
      </c>
      <c r="E604" s="662"/>
      <c r="F604" s="663"/>
      <c r="G604" s="1831" t="s">
        <v>862</v>
      </c>
      <c r="H604" s="1831"/>
      <c r="I604" s="1831"/>
      <c r="J604" s="1831"/>
      <c r="K604" s="103"/>
      <c r="L604" s="228"/>
      <c r="M604" s="7">
        <v>1</v>
      </c>
      <c r="N604" s="514"/>
    </row>
    <row r="605" spans="1:14" ht="24.75" customHeight="1">
      <c r="A605" s="36"/>
      <c r="B605" s="1832">
        <v>44995</v>
      </c>
      <c r="C605" s="1833"/>
      <c r="D605" s="664" t="s">
        <v>867</v>
      </c>
      <c r="E605" s="665" t="s">
        <v>2085</v>
      </c>
      <c r="F605" s="666"/>
      <c r="G605" s="667" t="s">
        <v>868</v>
      </c>
      <c r="H605" s="1834"/>
      <c r="I605" s="1835"/>
      <c r="J605" s="1836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869</v>
      </c>
      <c r="H607" s="1834"/>
      <c r="I607" s="1835"/>
      <c r="J607" s="1836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50" t="str">
        <f>$B$7</f>
        <v>ОТЧЕТНИ ДАННИ ПО ЕБК ЗА СМЕТКИТЕ ЗА СРЕДСТВАТА ОТ ЕВРОПЕЙСКИЯ СЪЮЗ - КСФ</v>
      </c>
      <c r="C621" s="1751"/>
      <c r="D621" s="1751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458</v>
      </c>
      <c r="F622" s="406" t="s">
        <v>820</v>
      </c>
      <c r="G622" s="237"/>
      <c r="H622" s="1351" t="s">
        <v>1237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752" t="str">
        <f>$B$9</f>
        <v>Твърдица</v>
      </c>
      <c r="C623" s="1753"/>
      <c r="D623" s="1754"/>
      <c r="E623" s="115">
        <f>$E$9</f>
        <v>44927</v>
      </c>
      <c r="F623" s="226">
        <f>$F$9</f>
        <v>44985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55" t="str">
        <f>$B$12</f>
        <v>Твърдица</v>
      </c>
      <c r="C626" s="1756"/>
      <c r="D626" s="1757"/>
      <c r="E626" s="410" t="s">
        <v>875</v>
      </c>
      <c r="F626" s="1349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876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459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699</v>
      </c>
      <c r="E630" s="1758" t="str">
        <f>CONCATENATE("Уточнен план ",$C$3)</f>
        <v>Уточнен план 2023</v>
      </c>
      <c r="F630" s="1759"/>
      <c r="G630" s="1759"/>
      <c r="H630" s="1760"/>
      <c r="I630" s="1761" t="str">
        <f>CONCATENATE("Отчет ",$C$3)</f>
        <v>Отчет 2023</v>
      </c>
      <c r="J630" s="1762"/>
      <c r="K630" s="1762"/>
      <c r="L630" s="1763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460</v>
      </c>
      <c r="D631" s="252" t="s">
        <v>700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1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729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649" t="str">
        <f>VLOOKUP(D633,OP_LIST2,2,FALSE)</f>
        <v>98313</v>
      </c>
      <c r="D633" s="1651" t="s">
        <v>1221</v>
      </c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650" t="s">
        <v>2047</v>
      </c>
      <c r="C634" s="1446">
        <f>VLOOKUP(D635,EBK_DEIN2,2,FALSE)</f>
        <v>3311</v>
      </c>
      <c r="D634" s="1652" t="str">
        <f>VLOOKUP(D633,OP_LIST3,3,FALSE)</f>
        <v>ПЕРИОД 2014-2020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1">
        <f>+C634</f>
        <v>3311</v>
      </c>
      <c r="D635" s="1441" t="s">
        <v>1952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701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764" t="s">
        <v>730</v>
      </c>
      <c r="D637" s="1765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3306</v>
      </c>
      <c r="J637" s="275">
        <f t="shared" si="134"/>
        <v>0</v>
      </c>
      <c r="K637" s="276">
        <f t="shared" si="134"/>
        <v>0</v>
      </c>
      <c r="L637" s="273">
        <f t="shared" si="134"/>
        <v>3306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731</v>
      </c>
      <c r="E638" s="281">
        <f>F638+G638+H638</f>
        <v>0</v>
      </c>
      <c r="F638" s="152">
        <v>0</v>
      </c>
      <c r="G638" s="153"/>
      <c r="H638" s="1407"/>
      <c r="I638" s="152">
        <v>3306</v>
      </c>
      <c r="J638" s="153"/>
      <c r="K638" s="1407"/>
      <c r="L638" s="281">
        <f>I638+J638+K638</f>
        <v>3306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732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48" t="s">
        <v>733</v>
      </c>
      <c r="D640" s="1749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4028</v>
      </c>
      <c r="J640" s="275">
        <f t="shared" si="136"/>
        <v>0</v>
      </c>
      <c r="K640" s="276">
        <f t="shared" si="136"/>
        <v>0</v>
      </c>
      <c r="L640" s="273">
        <f t="shared" si="136"/>
        <v>4028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734</v>
      </c>
      <c r="E641" s="281">
        <f>F641+G641+H641</f>
        <v>0</v>
      </c>
      <c r="F641" s="152">
        <v>0</v>
      </c>
      <c r="G641" s="153"/>
      <c r="H641" s="1407"/>
      <c r="I641" s="152">
        <v>4028</v>
      </c>
      <c r="J641" s="153"/>
      <c r="K641" s="1407"/>
      <c r="L641" s="281">
        <f>I641+J641+K641</f>
        <v>4028</v>
      </c>
      <c r="M641" s="12">
        <f t="shared" si="135"/>
        <v>1</v>
      </c>
      <c r="N641" s="13"/>
    </row>
    <row r="642" spans="2:14" ht="15.75">
      <c r="B642" s="292"/>
      <c r="C642" s="293">
        <v>202</v>
      </c>
      <c r="D642" s="294" t="s">
        <v>735</v>
      </c>
      <c r="E642" s="295">
        <f>F642+G642+H642</f>
        <v>0</v>
      </c>
      <c r="F642" s="158"/>
      <c r="G642" s="159"/>
      <c r="H642" s="1409"/>
      <c r="I642" s="158"/>
      <c r="J642" s="159"/>
      <c r="K642" s="1409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586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587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588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66" t="s">
        <v>189</v>
      </c>
      <c r="D646" s="1767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1860</v>
      </c>
      <c r="J646" s="275">
        <f t="shared" si="137"/>
        <v>0</v>
      </c>
      <c r="K646" s="276">
        <f t="shared" si="137"/>
        <v>0</v>
      </c>
      <c r="L646" s="273">
        <f t="shared" si="137"/>
        <v>1860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190</v>
      </c>
      <c r="E647" s="281">
        <f aca="true" t="shared" si="138" ref="E647:E654">F647+G647+H647</f>
        <v>0</v>
      </c>
      <c r="F647" s="152">
        <v>0</v>
      </c>
      <c r="G647" s="153"/>
      <c r="H647" s="1407"/>
      <c r="I647" s="152">
        <v>1038</v>
      </c>
      <c r="J647" s="153"/>
      <c r="K647" s="1407"/>
      <c r="L647" s="281">
        <f aca="true" t="shared" si="139" ref="L647:L654">I647+J647+K647</f>
        <v>1038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894</v>
      </c>
      <c r="E648" s="295">
        <f t="shared" si="138"/>
        <v>0</v>
      </c>
      <c r="F648" s="158">
        <v>0</v>
      </c>
      <c r="G648" s="159"/>
      <c r="H648" s="1409"/>
      <c r="I648" s="158">
        <v>134</v>
      </c>
      <c r="J648" s="159"/>
      <c r="K648" s="1409"/>
      <c r="L648" s="295">
        <f t="shared" si="139"/>
        <v>134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856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191</v>
      </c>
      <c r="E650" s="295">
        <f t="shared" si="138"/>
        <v>0</v>
      </c>
      <c r="F650" s="158">
        <v>0</v>
      </c>
      <c r="G650" s="159"/>
      <c r="H650" s="1409"/>
      <c r="I650" s="158">
        <v>436</v>
      </c>
      <c r="J650" s="159"/>
      <c r="K650" s="1409"/>
      <c r="L650" s="295">
        <f t="shared" si="139"/>
        <v>436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192</v>
      </c>
      <c r="E651" s="295">
        <f t="shared" si="138"/>
        <v>0</v>
      </c>
      <c r="F651" s="158">
        <v>0</v>
      </c>
      <c r="G651" s="159"/>
      <c r="H651" s="1409"/>
      <c r="I651" s="158">
        <v>252</v>
      </c>
      <c r="J651" s="159"/>
      <c r="K651" s="1409"/>
      <c r="L651" s="295">
        <f t="shared" si="139"/>
        <v>252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858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193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68" t="s">
        <v>194</v>
      </c>
      <c r="D654" s="1769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48" t="s">
        <v>195</v>
      </c>
      <c r="D655" s="1749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3809</v>
      </c>
      <c r="J655" s="275">
        <f t="shared" si="140"/>
        <v>0</v>
      </c>
      <c r="K655" s="276">
        <f t="shared" si="140"/>
        <v>0</v>
      </c>
      <c r="L655" s="310">
        <f t="shared" si="140"/>
        <v>3809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196</v>
      </c>
      <c r="E656" s="281">
        <f aca="true" t="shared" si="141" ref="E656:E672">F656+G656+H656</f>
        <v>0</v>
      </c>
      <c r="F656" s="152"/>
      <c r="G656" s="153"/>
      <c r="H656" s="1407"/>
      <c r="I656" s="152"/>
      <c r="J656" s="153"/>
      <c r="K656" s="1407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197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198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199</v>
      </c>
      <c r="E659" s="295">
        <f t="shared" si="141"/>
        <v>0</v>
      </c>
      <c r="F659" s="158">
        <v>0</v>
      </c>
      <c r="G659" s="159"/>
      <c r="H659" s="1409"/>
      <c r="I659" s="158">
        <v>2069</v>
      </c>
      <c r="J659" s="159"/>
      <c r="K659" s="1409"/>
      <c r="L659" s="295">
        <f t="shared" si="142"/>
        <v>2069</v>
      </c>
      <c r="M659" s="12">
        <f t="shared" si="135"/>
        <v>1</v>
      </c>
      <c r="N659" s="13"/>
    </row>
    <row r="660" spans="2:14" ht="15.75">
      <c r="B660" s="292"/>
      <c r="C660" s="293">
        <v>1015</v>
      </c>
      <c r="D660" s="294" t="s">
        <v>200</v>
      </c>
      <c r="E660" s="295">
        <f t="shared" si="141"/>
        <v>0</v>
      </c>
      <c r="F660" s="158">
        <v>0</v>
      </c>
      <c r="G660" s="159"/>
      <c r="H660" s="1409"/>
      <c r="I660" s="158">
        <v>1740</v>
      </c>
      <c r="J660" s="159"/>
      <c r="K660" s="1409"/>
      <c r="L660" s="295">
        <f t="shared" si="142"/>
        <v>1740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201</v>
      </c>
      <c r="E661" s="314">
        <f t="shared" si="141"/>
        <v>0</v>
      </c>
      <c r="F661" s="164"/>
      <c r="G661" s="165"/>
      <c r="H661" s="1408"/>
      <c r="I661" s="164"/>
      <c r="J661" s="165"/>
      <c r="K661" s="1408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202</v>
      </c>
      <c r="E662" s="320">
        <f t="shared" si="141"/>
        <v>0</v>
      </c>
      <c r="F662" s="450"/>
      <c r="G662" s="451"/>
      <c r="H662" s="1417"/>
      <c r="I662" s="450"/>
      <c r="J662" s="451"/>
      <c r="K662" s="1417"/>
      <c r="L662" s="320">
        <f t="shared" si="142"/>
        <v>0</v>
      </c>
      <c r="M662" s="12">
        <f t="shared" si="135"/>
      </c>
      <c r="N662" s="13"/>
    </row>
    <row r="663" spans="2:14" ht="15.75">
      <c r="B663" s="292"/>
      <c r="C663" s="324">
        <v>1030</v>
      </c>
      <c r="D663" s="325" t="s">
        <v>203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204</v>
      </c>
      <c r="E664" s="320">
        <f t="shared" si="141"/>
        <v>0</v>
      </c>
      <c r="F664" s="450"/>
      <c r="G664" s="451"/>
      <c r="H664" s="1417"/>
      <c r="I664" s="450"/>
      <c r="J664" s="451"/>
      <c r="K664" s="1417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205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859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206</v>
      </c>
      <c r="E667" s="320">
        <f t="shared" si="141"/>
        <v>0</v>
      </c>
      <c r="F667" s="450"/>
      <c r="G667" s="451"/>
      <c r="H667" s="1417"/>
      <c r="I667" s="450"/>
      <c r="J667" s="451"/>
      <c r="K667" s="1417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786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207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895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299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208</v>
      </c>
      <c r="E672" s="287">
        <f t="shared" si="141"/>
        <v>0</v>
      </c>
      <c r="F672" s="173"/>
      <c r="G672" s="174"/>
      <c r="H672" s="1410"/>
      <c r="I672" s="173"/>
      <c r="J672" s="174"/>
      <c r="K672" s="1410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38" t="s">
        <v>266</v>
      </c>
      <c r="D673" s="1739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896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897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898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38" t="s">
        <v>708</v>
      </c>
      <c r="D677" s="1739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209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210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211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212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213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38" t="s">
        <v>214</v>
      </c>
      <c r="D683" s="1739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300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215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38" t="s">
        <v>216</v>
      </c>
      <c r="D686" s="1739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46" t="s">
        <v>217</v>
      </c>
      <c r="D687" s="1747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46" t="s">
        <v>218</v>
      </c>
      <c r="D688" s="1747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46" t="s">
        <v>1646</v>
      </c>
      <c r="D689" s="1747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38" t="s">
        <v>219</v>
      </c>
      <c r="D690" s="1739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1938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220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221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222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223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1957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224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225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1988</v>
      </c>
      <c r="D699" s="1468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226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702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227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1643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2040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38" t="s">
        <v>228</v>
      </c>
      <c r="D705" s="1739"/>
      <c r="E705" s="310">
        <f t="shared" si="153"/>
        <v>0</v>
      </c>
      <c r="F705" s="1458">
        <v>0</v>
      </c>
      <c r="G705" s="1459">
        <v>0</v>
      </c>
      <c r="H705" s="1460">
        <v>0</v>
      </c>
      <c r="I705" s="1458">
        <v>0</v>
      </c>
      <c r="J705" s="1459">
        <v>0</v>
      </c>
      <c r="K705" s="1460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38" t="s">
        <v>229</v>
      </c>
      <c r="D706" s="1739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38" t="s">
        <v>230</v>
      </c>
      <c r="D707" s="1739"/>
      <c r="E707" s="310">
        <f t="shared" si="153"/>
        <v>0</v>
      </c>
      <c r="F707" s="1459">
        <v>0</v>
      </c>
      <c r="G707" s="1459">
        <v>0</v>
      </c>
      <c r="H707" s="1460">
        <v>0</v>
      </c>
      <c r="I707" s="1647">
        <v>0</v>
      </c>
      <c r="J707" s="1459">
        <v>0</v>
      </c>
      <c r="K707" s="1459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38" t="s">
        <v>231</v>
      </c>
      <c r="D708" s="1739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232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233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234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235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236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237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38" t="s">
        <v>1647</v>
      </c>
      <c r="D715" s="1739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238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239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240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38" t="s">
        <v>1644</v>
      </c>
      <c r="D719" s="1739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38" t="s">
        <v>1645</v>
      </c>
      <c r="D720" s="1739"/>
      <c r="E720" s="310">
        <f t="shared" si="160"/>
        <v>0</v>
      </c>
      <c r="F720" s="1411"/>
      <c r="G720" s="1412"/>
      <c r="H720" s="1413"/>
      <c r="I720" s="1411"/>
      <c r="J720" s="1412"/>
      <c r="K720" s="1413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46" t="s">
        <v>241</v>
      </c>
      <c r="D721" s="1747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38" t="s">
        <v>267</v>
      </c>
      <c r="D722" s="1739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268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269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42" t="s">
        <v>242</v>
      </c>
      <c r="D725" s="1743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42" t="s">
        <v>243</v>
      </c>
      <c r="D726" s="1743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244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245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609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610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611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612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613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42" t="s">
        <v>614</v>
      </c>
      <c r="D734" s="1743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301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615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42" t="s">
        <v>672</v>
      </c>
      <c r="D737" s="1743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38" t="s">
        <v>673</v>
      </c>
      <c r="D738" s="1739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674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675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676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677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44" t="s">
        <v>899</v>
      </c>
      <c r="D743" s="1745"/>
      <c r="E743" s="310">
        <f>SUM(E744:E746)</f>
        <v>0</v>
      </c>
      <c r="F743" s="1458">
        <v>0</v>
      </c>
      <c r="G743" s="1458">
        <v>0</v>
      </c>
      <c r="H743" s="1458">
        <v>0</v>
      </c>
      <c r="I743" s="1458">
        <v>0</v>
      </c>
      <c r="J743" s="1458">
        <v>0</v>
      </c>
      <c r="K743" s="1458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678</v>
      </c>
      <c r="E744" s="281">
        <f>F744+G744+H744</f>
        <v>0</v>
      </c>
      <c r="F744" s="1459">
        <v>0</v>
      </c>
      <c r="G744" s="1459">
        <v>0</v>
      </c>
      <c r="H744" s="1460">
        <v>0</v>
      </c>
      <c r="I744" s="1647">
        <v>0</v>
      </c>
      <c r="J744" s="1459">
        <v>0</v>
      </c>
      <c r="K744" s="1459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679</v>
      </c>
      <c r="E745" s="314">
        <f>F745+G745+H745</f>
        <v>0</v>
      </c>
      <c r="F745" s="1459">
        <v>0</v>
      </c>
      <c r="G745" s="1459">
        <v>0</v>
      </c>
      <c r="H745" s="1460">
        <v>0</v>
      </c>
      <c r="I745" s="1647">
        <v>0</v>
      </c>
      <c r="J745" s="1459">
        <v>0</v>
      </c>
      <c r="K745" s="1459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680</v>
      </c>
      <c r="E746" s="377">
        <f>F746+G746+H746</f>
        <v>0</v>
      </c>
      <c r="F746" s="1459">
        <v>0</v>
      </c>
      <c r="G746" s="1459">
        <v>0</v>
      </c>
      <c r="H746" s="1460">
        <v>0</v>
      </c>
      <c r="I746" s="1647">
        <v>0</v>
      </c>
      <c r="J746" s="1459">
        <v>0</v>
      </c>
      <c r="K746" s="1459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40" t="s">
        <v>681</v>
      </c>
      <c r="D747" s="1741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40" t="s">
        <v>681</v>
      </c>
      <c r="D748" s="1741"/>
      <c r="E748" s="382">
        <f>F748+G748+H748</f>
        <v>0</v>
      </c>
      <c r="F748" s="1418"/>
      <c r="G748" s="1419"/>
      <c r="H748" s="1420"/>
      <c r="I748" s="1448">
        <v>0</v>
      </c>
      <c r="J748" s="1449">
        <v>0</v>
      </c>
      <c r="K748" s="1450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1"/>
      <c r="C752" s="393" t="s">
        <v>727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13003</v>
      </c>
      <c r="J752" s="397">
        <f t="shared" si="169"/>
        <v>0</v>
      </c>
      <c r="K752" s="398">
        <f t="shared" si="169"/>
        <v>0</v>
      </c>
      <c r="L752" s="395">
        <f t="shared" si="169"/>
        <v>13003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17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54"/>
      <c r="D758" s="1355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750" t="str">
        <f>$B$7</f>
        <v>ОТЧЕТНИ ДАННИ ПО ЕБК ЗА СМЕТКИТЕ ЗА СРЕДСТВАТА ОТ ЕВРОПЕЙСКИЯ СЪЮЗ - КСФ</v>
      </c>
      <c r="C759" s="1751"/>
      <c r="D759" s="1751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458</v>
      </c>
      <c r="F760" s="406" t="s">
        <v>820</v>
      </c>
      <c r="G760" s="237"/>
      <c r="H760" s="1351" t="s">
        <v>1237</v>
      </c>
      <c r="I760" s="1352"/>
      <c r="J760" s="1353"/>
      <c r="K760" s="237"/>
      <c r="L760" s="237"/>
      <c r="M760" s="7">
        <f>(IF($E890&lt;&gt;0,$M$2,IF($L890&lt;&gt;0,$M$2,"")))</f>
        <v>1</v>
      </c>
    </row>
    <row r="761" spans="2:13" ht="18.75">
      <c r="B761" s="1752" t="str">
        <f>$B$9</f>
        <v>Твърдица</v>
      </c>
      <c r="C761" s="1753"/>
      <c r="D761" s="1754"/>
      <c r="E761" s="115">
        <f>$E$9</f>
        <v>44927</v>
      </c>
      <c r="F761" s="226">
        <f>$F$9</f>
        <v>44985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755" t="str">
        <f>$B$12</f>
        <v>Твърдица</v>
      </c>
      <c r="C764" s="1756"/>
      <c r="D764" s="1757"/>
      <c r="E764" s="410" t="s">
        <v>875</v>
      </c>
      <c r="F764" s="1349" t="str">
        <f>$F$12</f>
        <v>7004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50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876</v>
      </c>
      <c r="E766" s="238">
        <f>$E$15</f>
        <v>98</v>
      </c>
      <c r="F766" s="414" t="str">
        <f>$F$15</f>
        <v>СЕС - КСФ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66" t="s">
        <v>459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699</v>
      </c>
      <c r="E768" s="1758" t="str">
        <f>CONCATENATE("Уточнен план ",$C$3)</f>
        <v>Уточнен план 2023</v>
      </c>
      <c r="F768" s="1759"/>
      <c r="G768" s="1759"/>
      <c r="H768" s="1760"/>
      <c r="I768" s="1761" t="str">
        <f>CONCATENATE("Отчет ",$C$3)</f>
        <v>Отчет 2023</v>
      </c>
      <c r="J768" s="1762"/>
      <c r="K768" s="1762"/>
      <c r="L768" s="1763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460</v>
      </c>
      <c r="D769" s="252" t="s">
        <v>700</v>
      </c>
      <c r="E769" s="1392" t="str">
        <f>$E$20</f>
        <v>Уточнен план                Общо</v>
      </c>
      <c r="F769" s="1396" t="str">
        <f>$F$20</f>
        <v>държавни дейности</v>
      </c>
      <c r="G769" s="1397" t="str">
        <f>$G$20</f>
        <v>местни дейности</v>
      </c>
      <c r="H769" s="1398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11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729</v>
      </c>
      <c r="E770" s="1443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40"/>
      <c r="C771" s="1649" t="str">
        <f>VLOOKUP(D771,OP_LIST2,2,FALSE)</f>
        <v>98313</v>
      </c>
      <c r="D771" s="1651" t="s">
        <v>1221</v>
      </c>
      <c r="E771" s="389"/>
      <c r="F771" s="1430"/>
      <c r="G771" s="1431"/>
      <c r="H771" s="1432"/>
      <c r="I771" s="1430"/>
      <c r="J771" s="1431"/>
      <c r="K771" s="1432"/>
      <c r="L771" s="1429"/>
      <c r="M771" s="7">
        <f>(IF($E890&lt;&gt;0,$M$2,IF($L890&lt;&gt;0,$M$2,"")))</f>
        <v>1</v>
      </c>
    </row>
    <row r="772" spans="2:13" ht="15.75">
      <c r="B772" s="1650" t="s">
        <v>2047</v>
      </c>
      <c r="C772" s="1446">
        <f>VLOOKUP(D773,EBK_DEIN2,2,FALSE)</f>
        <v>3322</v>
      </c>
      <c r="D772" s="1652" t="str">
        <f>VLOOKUP(D771,OP_LIST3,3,FALSE)</f>
        <v>ПЕРИОД 2014-2020</v>
      </c>
      <c r="E772" s="389"/>
      <c r="F772" s="1433"/>
      <c r="G772" s="1434"/>
      <c r="H772" s="1435"/>
      <c r="I772" s="1433"/>
      <c r="J772" s="1434"/>
      <c r="K772" s="1435"/>
      <c r="L772" s="1429"/>
      <c r="M772" s="7">
        <f>(IF($E890&lt;&gt;0,$M$2,IF($L890&lt;&gt;0,$M$2,"")))</f>
        <v>1</v>
      </c>
    </row>
    <row r="773" spans="2:13" ht="15.75">
      <c r="B773" s="1439"/>
      <c r="C773" s="1571">
        <f>+C772</f>
        <v>3322</v>
      </c>
      <c r="D773" s="1441" t="s">
        <v>1945</v>
      </c>
      <c r="E773" s="389"/>
      <c r="F773" s="1433"/>
      <c r="G773" s="1434"/>
      <c r="H773" s="1435"/>
      <c r="I773" s="1433"/>
      <c r="J773" s="1434"/>
      <c r="K773" s="1435"/>
      <c r="L773" s="1429"/>
      <c r="M773" s="7">
        <f>(IF($E890&lt;&gt;0,$M$2,IF($L890&lt;&gt;0,$M$2,"")))</f>
        <v>1</v>
      </c>
    </row>
    <row r="774" spans="2:13" ht="15.75">
      <c r="B774" s="1444"/>
      <c r="C774" s="1442"/>
      <c r="D774" s="1445" t="s">
        <v>701</v>
      </c>
      <c r="E774" s="389"/>
      <c r="F774" s="1436"/>
      <c r="G774" s="1437"/>
      <c r="H774" s="1438"/>
      <c r="I774" s="1436"/>
      <c r="J774" s="1437"/>
      <c r="K774" s="1438"/>
      <c r="L774" s="1429"/>
      <c r="M774" s="7">
        <f>(IF($E890&lt;&gt;0,$M$2,IF($L890&lt;&gt;0,$M$2,"")))</f>
        <v>1</v>
      </c>
    </row>
    <row r="775" spans="2:14" ht="15.75">
      <c r="B775" s="272">
        <v>100</v>
      </c>
      <c r="C775" s="1764" t="s">
        <v>730</v>
      </c>
      <c r="D775" s="1765"/>
      <c r="E775" s="273">
        <f aca="true" t="shared" si="170" ref="E775:L775">SUM(E776:E777)</f>
        <v>0</v>
      </c>
      <c r="F775" s="274">
        <f t="shared" si="170"/>
        <v>0</v>
      </c>
      <c r="G775" s="275">
        <f t="shared" si="170"/>
        <v>0</v>
      </c>
      <c r="H775" s="276">
        <f t="shared" si="170"/>
        <v>0</v>
      </c>
      <c r="I775" s="274">
        <f t="shared" si="170"/>
        <v>5106</v>
      </c>
      <c r="J775" s="275">
        <f t="shared" si="170"/>
        <v>0</v>
      </c>
      <c r="K775" s="276">
        <f t="shared" si="170"/>
        <v>0</v>
      </c>
      <c r="L775" s="273">
        <f t="shared" si="170"/>
        <v>5106</v>
      </c>
      <c r="M775" s="12">
        <f aca="true" t="shared" si="171" ref="M775:M806">(IF($E775&lt;&gt;0,$M$2,IF($L775&lt;&gt;0,$M$2,"")))</f>
        <v>1</v>
      </c>
      <c r="N775" s="13"/>
    </row>
    <row r="776" spans="2:14" ht="15.75">
      <c r="B776" s="278"/>
      <c r="C776" s="279">
        <v>101</v>
      </c>
      <c r="D776" s="280" t="s">
        <v>731</v>
      </c>
      <c r="E776" s="281">
        <f>F776+G776+H776</f>
        <v>0</v>
      </c>
      <c r="F776" s="152">
        <v>0</v>
      </c>
      <c r="G776" s="153"/>
      <c r="H776" s="1407"/>
      <c r="I776" s="152">
        <v>5106</v>
      </c>
      <c r="J776" s="153"/>
      <c r="K776" s="1407"/>
      <c r="L776" s="281">
        <f>I776+J776+K776</f>
        <v>5106</v>
      </c>
      <c r="M776" s="12">
        <f t="shared" si="171"/>
        <v>1</v>
      </c>
      <c r="N776" s="13"/>
    </row>
    <row r="777" spans="2:14" ht="15.75">
      <c r="B777" s="278"/>
      <c r="C777" s="285">
        <v>102</v>
      </c>
      <c r="D777" s="286" t="s">
        <v>732</v>
      </c>
      <c r="E777" s="287">
        <f>F777+G777+H777</f>
        <v>0</v>
      </c>
      <c r="F777" s="173"/>
      <c r="G777" s="174"/>
      <c r="H777" s="1410"/>
      <c r="I777" s="173"/>
      <c r="J777" s="174"/>
      <c r="K777" s="1410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748" t="s">
        <v>733</v>
      </c>
      <c r="D778" s="1749"/>
      <c r="E778" s="273">
        <f aca="true" t="shared" si="172" ref="E778:L778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0</v>
      </c>
      <c r="J778" s="275">
        <f t="shared" si="172"/>
        <v>0</v>
      </c>
      <c r="K778" s="276">
        <f t="shared" si="172"/>
        <v>0</v>
      </c>
      <c r="L778" s="273">
        <f t="shared" si="172"/>
        <v>0</v>
      </c>
      <c r="M778" s="12">
        <f t="shared" si="171"/>
      </c>
      <c r="N778" s="13"/>
    </row>
    <row r="779" spans="2:14" ht="15.75">
      <c r="B779" s="291"/>
      <c r="C779" s="279">
        <v>201</v>
      </c>
      <c r="D779" s="280" t="s">
        <v>734</v>
      </c>
      <c r="E779" s="281">
        <f>F779+G779+H779</f>
        <v>0</v>
      </c>
      <c r="F779" s="152"/>
      <c r="G779" s="153"/>
      <c r="H779" s="1407"/>
      <c r="I779" s="152"/>
      <c r="J779" s="153"/>
      <c r="K779" s="1407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735</v>
      </c>
      <c r="E780" s="295">
        <f>F780+G780+H780</f>
        <v>0</v>
      </c>
      <c r="F780" s="158"/>
      <c r="G780" s="159"/>
      <c r="H780" s="1409"/>
      <c r="I780" s="158"/>
      <c r="J780" s="159"/>
      <c r="K780" s="1409"/>
      <c r="L780" s="295">
        <f>I780+J780+K780</f>
        <v>0</v>
      </c>
      <c r="M780" s="12">
        <f t="shared" si="171"/>
      </c>
      <c r="N780" s="13"/>
    </row>
    <row r="781" spans="2:14" ht="31.5">
      <c r="B781" s="299"/>
      <c r="C781" s="293">
        <v>205</v>
      </c>
      <c r="D781" s="294" t="s">
        <v>586</v>
      </c>
      <c r="E781" s="295">
        <f>F781+G781+H781</f>
        <v>0</v>
      </c>
      <c r="F781" s="158"/>
      <c r="G781" s="159"/>
      <c r="H781" s="1409"/>
      <c r="I781" s="158"/>
      <c r="J781" s="159"/>
      <c r="K781" s="1409"/>
      <c r="L781" s="295">
        <f>I781+J781+K781</f>
        <v>0</v>
      </c>
      <c r="M781" s="12">
        <f t="shared" si="171"/>
      </c>
      <c r="N781" s="13"/>
    </row>
    <row r="782" spans="2:14" ht="15.75">
      <c r="B782" s="299"/>
      <c r="C782" s="293">
        <v>208</v>
      </c>
      <c r="D782" s="300" t="s">
        <v>587</v>
      </c>
      <c r="E782" s="295">
        <f>F782+G782+H782</f>
        <v>0</v>
      </c>
      <c r="F782" s="158"/>
      <c r="G782" s="159"/>
      <c r="H782" s="1409"/>
      <c r="I782" s="158"/>
      <c r="J782" s="159"/>
      <c r="K782" s="1409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588</v>
      </c>
      <c r="E783" s="287">
        <f>F783+G783+H783</f>
        <v>0</v>
      </c>
      <c r="F783" s="173"/>
      <c r="G783" s="174"/>
      <c r="H783" s="1410"/>
      <c r="I783" s="173"/>
      <c r="J783" s="174"/>
      <c r="K783" s="1410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766" t="s">
        <v>189</v>
      </c>
      <c r="D784" s="1767"/>
      <c r="E784" s="273">
        <f aca="true" t="shared" si="173" ref="E784:L784">SUM(E785:E791)</f>
        <v>0</v>
      </c>
      <c r="F784" s="274">
        <f t="shared" si="173"/>
        <v>0</v>
      </c>
      <c r="G784" s="275">
        <f t="shared" si="173"/>
        <v>0</v>
      </c>
      <c r="H784" s="276">
        <f t="shared" si="173"/>
        <v>0</v>
      </c>
      <c r="I784" s="274">
        <f t="shared" si="173"/>
        <v>1200</v>
      </c>
      <c r="J784" s="275">
        <f t="shared" si="173"/>
        <v>0</v>
      </c>
      <c r="K784" s="276">
        <f t="shared" si="173"/>
        <v>0</v>
      </c>
      <c r="L784" s="273">
        <f t="shared" si="173"/>
        <v>1200</v>
      </c>
      <c r="M784" s="12">
        <f t="shared" si="171"/>
        <v>1</v>
      </c>
      <c r="N784" s="13"/>
    </row>
    <row r="785" spans="2:14" ht="15.75">
      <c r="B785" s="291"/>
      <c r="C785" s="302">
        <v>551</v>
      </c>
      <c r="D785" s="303" t="s">
        <v>190</v>
      </c>
      <c r="E785" s="281">
        <f aca="true" t="shared" si="174" ref="E785:E792">F785+G785+H785</f>
        <v>0</v>
      </c>
      <c r="F785" s="152">
        <v>0</v>
      </c>
      <c r="G785" s="153"/>
      <c r="H785" s="1407"/>
      <c r="I785" s="152">
        <v>731</v>
      </c>
      <c r="J785" s="153"/>
      <c r="K785" s="1407"/>
      <c r="L785" s="281">
        <f aca="true" t="shared" si="175" ref="L785:L792">I785+J785+K785</f>
        <v>731</v>
      </c>
      <c r="M785" s="12">
        <f t="shared" si="171"/>
        <v>1</v>
      </c>
      <c r="N785" s="13"/>
    </row>
    <row r="786" spans="2:14" ht="15.75">
      <c r="B786" s="291"/>
      <c r="C786" s="304">
        <v>552</v>
      </c>
      <c r="D786" s="305" t="s">
        <v>894</v>
      </c>
      <c r="E786" s="295">
        <f t="shared" si="174"/>
        <v>0</v>
      </c>
      <c r="F786" s="158">
        <v>0</v>
      </c>
      <c r="G786" s="159"/>
      <c r="H786" s="1409"/>
      <c r="I786" s="158">
        <v>221</v>
      </c>
      <c r="J786" s="159"/>
      <c r="K786" s="1409"/>
      <c r="L786" s="295">
        <f t="shared" si="175"/>
        <v>221</v>
      </c>
      <c r="M786" s="12">
        <f t="shared" si="171"/>
        <v>1</v>
      </c>
      <c r="N786" s="13"/>
    </row>
    <row r="787" spans="2:14" ht="15.75">
      <c r="B787" s="306"/>
      <c r="C787" s="304">
        <v>558</v>
      </c>
      <c r="D787" s="307" t="s">
        <v>856</v>
      </c>
      <c r="E787" s="295">
        <f t="shared" si="174"/>
        <v>0</v>
      </c>
      <c r="F787" s="484">
        <v>0</v>
      </c>
      <c r="G787" s="485">
        <v>0</v>
      </c>
      <c r="H787" s="160">
        <v>0</v>
      </c>
      <c r="I787" s="484">
        <v>0</v>
      </c>
      <c r="J787" s="485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191</v>
      </c>
      <c r="E788" s="295">
        <f t="shared" si="174"/>
        <v>0</v>
      </c>
      <c r="F788" s="158">
        <v>0</v>
      </c>
      <c r="G788" s="159"/>
      <c r="H788" s="1409"/>
      <c r="I788" s="158">
        <v>247</v>
      </c>
      <c r="J788" s="159"/>
      <c r="K788" s="1409"/>
      <c r="L788" s="295">
        <f t="shared" si="175"/>
        <v>247</v>
      </c>
      <c r="M788" s="12">
        <f t="shared" si="171"/>
        <v>1</v>
      </c>
      <c r="N788" s="13"/>
    </row>
    <row r="789" spans="2:14" ht="15.75">
      <c r="B789" s="306"/>
      <c r="C789" s="304">
        <v>580</v>
      </c>
      <c r="D789" s="305" t="s">
        <v>192</v>
      </c>
      <c r="E789" s="295">
        <f t="shared" si="174"/>
        <v>0</v>
      </c>
      <c r="F789" s="158">
        <v>0</v>
      </c>
      <c r="G789" s="159"/>
      <c r="H789" s="1409"/>
      <c r="I789" s="158">
        <v>1</v>
      </c>
      <c r="J789" s="159"/>
      <c r="K789" s="1409"/>
      <c r="L789" s="295">
        <f t="shared" si="175"/>
        <v>1</v>
      </c>
      <c r="M789" s="12">
        <f t="shared" si="171"/>
        <v>1</v>
      </c>
      <c r="N789" s="13"/>
    </row>
    <row r="790" spans="2:14" ht="15.75">
      <c r="B790" s="291"/>
      <c r="C790" s="304">
        <v>588</v>
      </c>
      <c r="D790" s="305" t="s">
        <v>858</v>
      </c>
      <c r="E790" s="295">
        <f t="shared" si="174"/>
        <v>0</v>
      </c>
      <c r="F790" s="484">
        <v>0</v>
      </c>
      <c r="G790" s="485">
        <v>0</v>
      </c>
      <c r="H790" s="160">
        <v>0</v>
      </c>
      <c r="I790" s="484">
        <v>0</v>
      </c>
      <c r="J790" s="485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193</v>
      </c>
      <c r="E791" s="287">
        <f t="shared" si="174"/>
        <v>0</v>
      </c>
      <c r="F791" s="173"/>
      <c r="G791" s="174"/>
      <c r="H791" s="1410"/>
      <c r="I791" s="173"/>
      <c r="J791" s="174"/>
      <c r="K791" s="1410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768" t="s">
        <v>194</v>
      </c>
      <c r="D792" s="1769"/>
      <c r="E792" s="310">
        <f t="shared" si="174"/>
        <v>0</v>
      </c>
      <c r="F792" s="1411"/>
      <c r="G792" s="1412"/>
      <c r="H792" s="1413"/>
      <c r="I792" s="1411"/>
      <c r="J792" s="1412"/>
      <c r="K792" s="1413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748" t="s">
        <v>195</v>
      </c>
      <c r="D793" s="1749"/>
      <c r="E793" s="310">
        <f aca="true" t="shared" si="176" ref="E793:L793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1644</v>
      </c>
      <c r="J793" s="275">
        <f t="shared" si="176"/>
        <v>0</v>
      </c>
      <c r="K793" s="276">
        <f t="shared" si="176"/>
        <v>0</v>
      </c>
      <c r="L793" s="310">
        <f t="shared" si="176"/>
        <v>1644</v>
      </c>
      <c r="M793" s="12">
        <f t="shared" si="171"/>
        <v>1</v>
      </c>
      <c r="N793" s="13"/>
    </row>
    <row r="794" spans="2:14" ht="15.75">
      <c r="B794" s="292"/>
      <c r="C794" s="279">
        <v>1011</v>
      </c>
      <c r="D794" s="311" t="s">
        <v>196</v>
      </c>
      <c r="E794" s="281">
        <f aca="true" t="shared" si="177" ref="E794:E810">F794+G794+H794</f>
        <v>0</v>
      </c>
      <c r="F794" s="152"/>
      <c r="G794" s="153"/>
      <c r="H794" s="1407"/>
      <c r="I794" s="152"/>
      <c r="J794" s="153"/>
      <c r="K794" s="1407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.75">
      <c r="B795" s="292"/>
      <c r="C795" s="293">
        <v>1012</v>
      </c>
      <c r="D795" s="294" t="s">
        <v>197</v>
      </c>
      <c r="E795" s="295">
        <f t="shared" si="177"/>
        <v>0</v>
      </c>
      <c r="F795" s="158"/>
      <c r="G795" s="159"/>
      <c r="H795" s="1409"/>
      <c r="I795" s="158"/>
      <c r="J795" s="159"/>
      <c r="K795" s="1409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198</v>
      </c>
      <c r="E796" s="295">
        <f t="shared" si="177"/>
        <v>0</v>
      </c>
      <c r="F796" s="158"/>
      <c r="G796" s="159"/>
      <c r="H796" s="1409"/>
      <c r="I796" s="158"/>
      <c r="J796" s="159"/>
      <c r="K796" s="1409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199</v>
      </c>
      <c r="E797" s="295">
        <f t="shared" si="177"/>
        <v>0</v>
      </c>
      <c r="F797" s="158"/>
      <c r="G797" s="159"/>
      <c r="H797" s="1409"/>
      <c r="I797" s="158"/>
      <c r="J797" s="159"/>
      <c r="K797" s="1409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200</v>
      </c>
      <c r="E798" s="295">
        <f t="shared" si="177"/>
        <v>0</v>
      </c>
      <c r="F798" s="158">
        <v>0</v>
      </c>
      <c r="G798" s="159"/>
      <c r="H798" s="1409"/>
      <c r="I798" s="158">
        <v>1644</v>
      </c>
      <c r="J798" s="159"/>
      <c r="K798" s="1409"/>
      <c r="L798" s="295">
        <f t="shared" si="178"/>
        <v>1644</v>
      </c>
      <c r="M798" s="12">
        <f t="shared" si="171"/>
        <v>1</v>
      </c>
      <c r="N798" s="13"/>
    </row>
    <row r="799" spans="2:14" ht="15.75">
      <c r="B799" s="292"/>
      <c r="C799" s="312">
        <v>1016</v>
      </c>
      <c r="D799" s="313" t="s">
        <v>201</v>
      </c>
      <c r="E799" s="314">
        <f t="shared" si="177"/>
        <v>0</v>
      </c>
      <c r="F799" s="164"/>
      <c r="G799" s="165"/>
      <c r="H799" s="1408"/>
      <c r="I799" s="164"/>
      <c r="J799" s="165"/>
      <c r="K799" s="1408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202</v>
      </c>
      <c r="E800" s="320">
        <f t="shared" si="177"/>
        <v>0</v>
      </c>
      <c r="F800" s="450"/>
      <c r="G800" s="451"/>
      <c r="H800" s="1417"/>
      <c r="I800" s="450"/>
      <c r="J800" s="451"/>
      <c r="K800" s="1417"/>
      <c r="L800" s="320">
        <f t="shared" si="178"/>
        <v>0</v>
      </c>
      <c r="M800" s="12">
        <f t="shared" si="171"/>
      </c>
      <c r="N800" s="13"/>
    </row>
    <row r="801" spans="2:14" ht="15.75">
      <c r="B801" s="292"/>
      <c r="C801" s="324">
        <v>1030</v>
      </c>
      <c r="D801" s="325" t="s">
        <v>203</v>
      </c>
      <c r="E801" s="326">
        <f t="shared" si="177"/>
        <v>0</v>
      </c>
      <c r="F801" s="445"/>
      <c r="G801" s="446"/>
      <c r="H801" s="1414"/>
      <c r="I801" s="445"/>
      <c r="J801" s="446"/>
      <c r="K801" s="1414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204</v>
      </c>
      <c r="E802" s="320">
        <f t="shared" si="177"/>
        <v>0</v>
      </c>
      <c r="F802" s="450"/>
      <c r="G802" s="451"/>
      <c r="H802" s="1417"/>
      <c r="I802" s="450"/>
      <c r="J802" s="451"/>
      <c r="K802" s="1417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205</v>
      </c>
      <c r="E803" s="295">
        <f t="shared" si="177"/>
        <v>0</v>
      </c>
      <c r="F803" s="158"/>
      <c r="G803" s="159"/>
      <c r="H803" s="1409"/>
      <c r="I803" s="158"/>
      <c r="J803" s="159"/>
      <c r="K803" s="1409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859</v>
      </c>
      <c r="E804" s="326">
        <f t="shared" si="177"/>
        <v>0</v>
      </c>
      <c r="F804" s="445"/>
      <c r="G804" s="446"/>
      <c r="H804" s="1414"/>
      <c r="I804" s="445"/>
      <c r="J804" s="446"/>
      <c r="K804" s="1414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206</v>
      </c>
      <c r="E805" s="320">
        <f t="shared" si="177"/>
        <v>0</v>
      </c>
      <c r="F805" s="450"/>
      <c r="G805" s="451"/>
      <c r="H805" s="1417"/>
      <c r="I805" s="450"/>
      <c r="J805" s="451"/>
      <c r="K805" s="1417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786</v>
      </c>
      <c r="E806" s="326">
        <f t="shared" si="177"/>
        <v>0</v>
      </c>
      <c r="F806" s="445"/>
      <c r="G806" s="446"/>
      <c r="H806" s="1414"/>
      <c r="I806" s="445"/>
      <c r="J806" s="446"/>
      <c r="K806" s="1414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207</v>
      </c>
      <c r="E807" s="335">
        <f t="shared" si="177"/>
        <v>0</v>
      </c>
      <c r="F807" s="589"/>
      <c r="G807" s="590"/>
      <c r="H807" s="1416"/>
      <c r="I807" s="589"/>
      <c r="J807" s="590"/>
      <c r="K807" s="1416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895</v>
      </c>
      <c r="E808" s="320">
        <f t="shared" si="177"/>
        <v>0</v>
      </c>
      <c r="F808" s="450"/>
      <c r="G808" s="451"/>
      <c r="H808" s="1417"/>
      <c r="I808" s="450"/>
      <c r="J808" s="451"/>
      <c r="K808" s="1417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299</v>
      </c>
      <c r="E809" s="295">
        <f t="shared" si="177"/>
        <v>0</v>
      </c>
      <c r="F809" s="158"/>
      <c r="G809" s="159"/>
      <c r="H809" s="1409"/>
      <c r="I809" s="158"/>
      <c r="J809" s="159"/>
      <c r="K809" s="1409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208</v>
      </c>
      <c r="E810" s="287">
        <f t="shared" si="177"/>
        <v>0</v>
      </c>
      <c r="F810" s="173"/>
      <c r="G810" s="174"/>
      <c r="H810" s="1410"/>
      <c r="I810" s="173"/>
      <c r="J810" s="174"/>
      <c r="K810" s="1410"/>
      <c r="L810" s="287">
        <f t="shared" si="178"/>
        <v>0</v>
      </c>
      <c r="M810" s="12">
        <f t="shared" si="179"/>
      </c>
      <c r="N810" s="13"/>
    </row>
    <row r="811" spans="2:14" ht="15.75">
      <c r="B811" s="272">
        <v>1900</v>
      </c>
      <c r="C811" s="1738" t="s">
        <v>266</v>
      </c>
      <c r="D811" s="1739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896</v>
      </c>
      <c r="E812" s="281">
        <f>F812+G812+H812</f>
        <v>0</v>
      </c>
      <c r="F812" s="152"/>
      <c r="G812" s="153"/>
      <c r="H812" s="1407"/>
      <c r="I812" s="152"/>
      <c r="J812" s="153"/>
      <c r="K812" s="1407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897</v>
      </c>
      <c r="E813" s="295">
        <f>F813+G813+H813</f>
        <v>0</v>
      </c>
      <c r="F813" s="158"/>
      <c r="G813" s="159"/>
      <c r="H813" s="1409"/>
      <c r="I813" s="158"/>
      <c r="J813" s="159"/>
      <c r="K813" s="1409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898</v>
      </c>
      <c r="E814" s="287">
        <f>F814+G814+H814</f>
        <v>0</v>
      </c>
      <c r="F814" s="173"/>
      <c r="G814" s="174"/>
      <c r="H814" s="1410"/>
      <c r="I814" s="173"/>
      <c r="J814" s="174"/>
      <c r="K814" s="1410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738" t="s">
        <v>708</v>
      </c>
      <c r="D815" s="1739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209</v>
      </c>
      <c r="E816" s="281">
        <f>F816+G816+H816</f>
        <v>0</v>
      </c>
      <c r="F816" s="152"/>
      <c r="G816" s="153"/>
      <c r="H816" s="1407"/>
      <c r="I816" s="152"/>
      <c r="J816" s="153"/>
      <c r="K816" s="1407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210</v>
      </c>
      <c r="E817" s="295">
        <f>F817+G817+H817</f>
        <v>0</v>
      </c>
      <c r="F817" s="158"/>
      <c r="G817" s="159"/>
      <c r="H817" s="1409"/>
      <c r="I817" s="158"/>
      <c r="J817" s="159"/>
      <c r="K817" s="1409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211</v>
      </c>
      <c r="E818" s="295">
        <f>F818+G818+H818</f>
        <v>0</v>
      </c>
      <c r="F818" s="484">
        <v>0</v>
      </c>
      <c r="G818" s="485">
        <v>0</v>
      </c>
      <c r="H818" s="160">
        <v>0</v>
      </c>
      <c r="I818" s="484">
        <v>0</v>
      </c>
      <c r="J818" s="485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212</v>
      </c>
      <c r="E819" s="295">
        <f>F819+G819+H819</f>
        <v>0</v>
      </c>
      <c r="F819" s="484">
        <v>0</v>
      </c>
      <c r="G819" s="485">
        <v>0</v>
      </c>
      <c r="H819" s="160">
        <v>0</v>
      </c>
      <c r="I819" s="484">
        <v>0</v>
      </c>
      <c r="J819" s="485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213</v>
      </c>
      <c r="E820" s="287">
        <f>F820+G820+H820</f>
        <v>0</v>
      </c>
      <c r="F820" s="173"/>
      <c r="G820" s="174"/>
      <c r="H820" s="1410"/>
      <c r="I820" s="173"/>
      <c r="J820" s="174"/>
      <c r="K820" s="1410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738" t="s">
        <v>214</v>
      </c>
      <c r="D821" s="1739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300</v>
      </c>
      <c r="E822" s="281">
        <f aca="true" t="shared" si="183" ref="E822:E827">F822+G822+H822</f>
        <v>0</v>
      </c>
      <c r="F822" s="152"/>
      <c r="G822" s="153"/>
      <c r="H822" s="1407"/>
      <c r="I822" s="152"/>
      <c r="J822" s="153"/>
      <c r="K822" s="1407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215</v>
      </c>
      <c r="E823" s="287">
        <f t="shared" si="183"/>
        <v>0</v>
      </c>
      <c r="F823" s="173"/>
      <c r="G823" s="174"/>
      <c r="H823" s="1410"/>
      <c r="I823" s="173"/>
      <c r="J823" s="174"/>
      <c r="K823" s="1410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738" t="s">
        <v>216</v>
      </c>
      <c r="D824" s="1739"/>
      <c r="E824" s="310">
        <f t="shared" si="183"/>
        <v>0</v>
      </c>
      <c r="F824" s="1411"/>
      <c r="G824" s="1412"/>
      <c r="H824" s="1413"/>
      <c r="I824" s="1411"/>
      <c r="J824" s="1412"/>
      <c r="K824" s="1413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746" t="s">
        <v>217</v>
      </c>
      <c r="D825" s="1747"/>
      <c r="E825" s="310">
        <f t="shared" si="183"/>
        <v>0</v>
      </c>
      <c r="F825" s="1411"/>
      <c r="G825" s="1412"/>
      <c r="H825" s="1413"/>
      <c r="I825" s="1411"/>
      <c r="J825" s="1412"/>
      <c r="K825" s="1413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746" t="s">
        <v>218</v>
      </c>
      <c r="D826" s="1747"/>
      <c r="E826" s="310">
        <f t="shared" si="183"/>
        <v>0</v>
      </c>
      <c r="F826" s="1411"/>
      <c r="G826" s="1412"/>
      <c r="H826" s="1413"/>
      <c r="I826" s="1411"/>
      <c r="J826" s="1412"/>
      <c r="K826" s="1413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746" t="s">
        <v>1646</v>
      </c>
      <c r="D827" s="1747"/>
      <c r="E827" s="310">
        <f t="shared" si="183"/>
        <v>0</v>
      </c>
      <c r="F827" s="1411"/>
      <c r="G827" s="1412"/>
      <c r="H827" s="1413"/>
      <c r="I827" s="1411"/>
      <c r="J827" s="1412"/>
      <c r="K827" s="1413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738" t="s">
        <v>219</v>
      </c>
      <c r="D828" s="1739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1938</v>
      </c>
      <c r="E829" s="281">
        <f aca="true" t="shared" si="186" ref="E829:E836">F829+G829+H829</f>
        <v>0</v>
      </c>
      <c r="F829" s="152"/>
      <c r="G829" s="153"/>
      <c r="H829" s="1407"/>
      <c r="I829" s="152"/>
      <c r="J829" s="153"/>
      <c r="K829" s="1407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220</v>
      </c>
      <c r="E830" s="281">
        <f t="shared" si="186"/>
        <v>0</v>
      </c>
      <c r="F830" s="152"/>
      <c r="G830" s="153"/>
      <c r="H830" s="1407"/>
      <c r="I830" s="152"/>
      <c r="J830" s="153"/>
      <c r="K830" s="1407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221</v>
      </c>
      <c r="E831" s="326">
        <f t="shared" si="186"/>
        <v>0</v>
      </c>
      <c r="F831" s="445"/>
      <c r="G831" s="446"/>
      <c r="H831" s="1414"/>
      <c r="I831" s="445"/>
      <c r="J831" s="446"/>
      <c r="K831" s="1414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222</v>
      </c>
      <c r="E832" s="351">
        <f t="shared" si="186"/>
        <v>0</v>
      </c>
      <c r="F832" s="625"/>
      <c r="G832" s="626"/>
      <c r="H832" s="1415"/>
      <c r="I832" s="625"/>
      <c r="J832" s="626"/>
      <c r="K832" s="1415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223</v>
      </c>
      <c r="E833" s="335">
        <f t="shared" si="186"/>
        <v>0</v>
      </c>
      <c r="F833" s="589"/>
      <c r="G833" s="590"/>
      <c r="H833" s="1416"/>
      <c r="I833" s="589"/>
      <c r="J833" s="590"/>
      <c r="K833" s="1416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1957</v>
      </c>
      <c r="E834" s="320">
        <f t="shared" si="186"/>
        <v>0</v>
      </c>
      <c r="F834" s="450"/>
      <c r="G834" s="451"/>
      <c r="H834" s="1417"/>
      <c r="I834" s="450"/>
      <c r="J834" s="451"/>
      <c r="K834" s="1417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224</v>
      </c>
      <c r="E835" s="320">
        <f t="shared" si="186"/>
        <v>0</v>
      </c>
      <c r="F835" s="450"/>
      <c r="G835" s="451"/>
      <c r="H835" s="1417"/>
      <c r="I835" s="450"/>
      <c r="J835" s="451"/>
      <c r="K835" s="1417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225</v>
      </c>
      <c r="E836" s="287">
        <f t="shared" si="186"/>
        <v>0</v>
      </c>
      <c r="F836" s="173"/>
      <c r="G836" s="174"/>
      <c r="H836" s="1410"/>
      <c r="I836" s="173"/>
      <c r="J836" s="174"/>
      <c r="K836" s="1410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1988</v>
      </c>
      <c r="D837" s="1468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226</v>
      </c>
      <c r="E838" s="281">
        <f aca="true" t="shared" si="189" ref="E838:E845">F838+G838+H838</f>
        <v>0</v>
      </c>
      <c r="F838" s="482">
        <v>0</v>
      </c>
      <c r="G838" s="483">
        <v>0</v>
      </c>
      <c r="H838" s="154">
        <v>0</v>
      </c>
      <c r="I838" s="482">
        <v>0</v>
      </c>
      <c r="J838" s="483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702</v>
      </c>
      <c r="E839" s="295">
        <f t="shared" si="189"/>
        <v>0</v>
      </c>
      <c r="F839" s="484">
        <v>0</v>
      </c>
      <c r="G839" s="485">
        <v>0</v>
      </c>
      <c r="H839" s="160">
        <v>0</v>
      </c>
      <c r="I839" s="484">
        <v>0</v>
      </c>
      <c r="J839" s="485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3304</v>
      </c>
      <c r="D840" s="360" t="s">
        <v>227</v>
      </c>
      <c r="E840" s="295">
        <f t="shared" si="189"/>
        <v>0</v>
      </c>
      <c r="F840" s="484">
        <v>0</v>
      </c>
      <c r="G840" s="485">
        <v>0</v>
      </c>
      <c r="H840" s="160">
        <v>0</v>
      </c>
      <c r="I840" s="484">
        <v>0</v>
      </c>
      <c r="J840" s="485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31.5">
      <c r="B841" s="291"/>
      <c r="C841" s="285">
        <v>3306</v>
      </c>
      <c r="D841" s="361" t="s">
        <v>1643</v>
      </c>
      <c r="E841" s="295">
        <f t="shared" si="189"/>
        <v>0</v>
      </c>
      <c r="F841" s="484">
        <v>0</v>
      </c>
      <c r="G841" s="485">
        <v>0</v>
      </c>
      <c r="H841" s="160">
        <v>0</v>
      </c>
      <c r="I841" s="484">
        <v>0</v>
      </c>
      <c r="J841" s="485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15.75">
      <c r="B842" s="291"/>
      <c r="C842" s="285">
        <v>3307</v>
      </c>
      <c r="D842" s="361" t="s">
        <v>2040</v>
      </c>
      <c r="E842" s="287">
        <f t="shared" si="189"/>
        <v>0</v>
      </c>
      <c r="F842" s="486">
        <v>0</v>
      </c>
      <c r="G842" s="487">
        <v>0</v>
      </c>
      <c r="H842" s="175">
        <v>0</v>
      </c>
      <c r="I842" s="486">
        <v>0</v>
      </c>
      <c r="J842" s="487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738" t="s">
        <v>228</v>
      </c>
      <c r="D843" s="1739"/>
      <c r="E843" s="310">
        <f t="shared" si="189"/>
        <v>0</v>
      </c>
      <c r="F843" s="1458">
        <v>0</v>
      </c>
      <c r="G843" s="1459">
        <v>0</v>
      </c>
      <c r="H843" s="1460">
        <v>0</v>
      </c>
      <c r="I843" s="1458">
        <v>0</v>
      </c>
      <c r="J843" s="1459">
        <v>0</v>
      </c>
      <c r="K843" s="1460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738" t="s">
        <v>229</v>
      </c>
      <c r="D844" s="1739"/>
      <c r="E844" s="310">
        <f t="shared" si="189"/>
        <v>0</v>
      </c>
      <c r="F844" s="1411"/>
      <c r="G844" s="1412"/>
      <c r="H844" s="1413"/>
      <c r="I844" s="1411"/>
      <c r="J844" s="1412"/>
      <c r="K844" s="1413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738" t="s">
        <v>230</v>
      </c>
      <c r="D845" s="1739"/>
      <c r="E845" s="310">
        <f t="shared" si="189"/>
        <v>0</v>
      </c>
      <c r="F845" s="1459">
        <v>0</v>
      </c>
      <c r="G845" s="1459">
        <v>0</v>
      </c>
      <c r="H845" s="1460">
        <v>0</v>
      </c>
      <c r="I845" s="1647">
        <v>0</v>
      </c>
      <c r="J845" s="1459">
        <v>0</v>
      </c>
      <c r="K845" s="1459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738" t="s">
        <v>231</v>
      </c>
      <c r="D846" s="1739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232</v>
      </c>
      <c r="E847" s="281">
        <f aca="true" t="shared" si="193" ref="E847:E852">F847+G847+H847</f>
        <v>0</v>
      </c>
      <c r="F847" s="152"/>
      <c r="G847" s="153"/>
      <c r="H847" s="1407"/>
      <c r="I847" s="152"/>
      <c r="J847" s="153"/>
      <c r="K847" s="1407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233</v>
      </c>
      <c r="E848" s="295">
        <f t="shared" si="193"/>
        <v>0</v>
      </c>
      <c r="F848" s="158"/>
      <c r="G848" s="159"/>
      <c r="H848" s="1409"/>
      <c r="I848" s="158"/>
      <c r="J848" s="159"/>
      <c r="K848" s="1409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234</v>
      </c>
      <c r="E849" s="295">
        <f t="shared" si="193"/>
        <v>0</v>
      </c>
      <c r="F849" s="158"/>
      <c r="G849" s="159"/>
      <c r="H849" s="1409"/>
      <c r="I849" s="158"/>
      <c r="J849" s="159"/>
      <c r="K849" s="1409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235</v>
      </c>
      <c r="E850" s="295">
        <f t="shared" si="193"/>
        <v>0</v>
      </c>
      <c r="F850" s="158"/>
      <c r="G850" s="159"/>
      <c r="H850" s="1409"/>
      <c r="I850" s="158"/>
      <c r="J850" s="159"/>
      <c r="K850" s="1409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236</v>
      </c>
      <c r="E851" s="295">
        <f t="shared" si="193"/>
        <v>0</v>
      </c>
      <c r="F851" s="158"/>
      <c r="G851" s="159"/>
      <c r="H851" s="1409"/>
      <c r="I851" s="158"/>
      <c r="J851" s="159"/>
      <c r="K851" s="1409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237</v>
      </c>
      <c r="E852" s="287">
        <f t="shared" si="193"/>
        <v>0</v>
      </c>
      <c r="F852" s="173"/>
      <c r="G852" s="174"/>
      <c r="H852" s="1410"/>
      <c r="I852" s="173"/>
      <c r="J852" s="174"/>
      <c r="K852" s="1410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738" t="s">
        <v>1647</v>
      </c>
      <c r="D853" s="1739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238</v>
      </c>
      <c r="E854" s="281">
        <f aca="true" t="shared" si="196" ref="E854:E859">F854+G854+H854</f>
        <v>0</v>
      </c>
      <c r="F854" s="152"/>
      <c r="G854" s="153"/>
      <c r="H854" s="1407"/>
      <c r="I854" s="152"/>
      <c r="J854" s="153"/>
      <c r="K854" s="1407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239</v>
      </c>
      <c r="E855" s="295">
        <f t="shared" si="196"/>
        <v>0</v>
      </c>
      <c r="F855" s="158"/>
      <c r="G855" s="159"/>
      <c r="H855" s="1409"/>
      <c r="I855" s="158"/>
      <c r="J855" s="159"/>
      <c r="K855" s="1409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240</v>
      </c>
      <c r="E856" s="287">
        <f t="shared" si="196"/>
        <v>0</v>
      </c>
      <c r="F856" s="173"/>
      <c r="G856" s="174"/>
      <c r="H856" s="1410"/>
      <c r="I856" s="173"/>
      <c r="J856" s="174"/>
      <c r="K856" s="1410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738" t="s">
        <v>1644</v>
      </c>
      <c r="D857" s="1739"/>
      <c r="E857" s="310">
        <f t="shared" si="196"/>
        <v>0</v>
      </c>
      <c r="F857" s="1411"/>
      <c r="G857" s="1412"/>
      <c r="H857" s="1413"/>
      <c r="I857" s="1411"/>
      <c r="J857" s="1412"/>
      <c r="K857" s="1413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738" t="s">
        <v>1645</v>
      </c>
      <c r="D858" s="1739"/>
      <c r="E858" s="310">
        <f t="shared" si="196"/>
        <v>0</v>
      </c>
      <c r="F858" s="1411"/>
      <c r="G858" s="1412"/>
      <c r="H858" s="1413"/>
      <c r="I858" s="1411"/>
      <c r="J858" s="1412"/>
      <c r="K858" s="1413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746" t="s">
        <v>241</v>
      </c>
      <c r="D859" s="1747"/>
      <c r="E859" s="310">
        <f t="shared" si="196"/>
        <v>0</v>
      </c>
      <c r="F859" s="1411"/>
      <c r="G859" s="1412"/>
      <c r="H859" s="1413"/>
      <c r="I859" s="1411"/>
      <c r="J859" s="1412"/>
      <c r="K859" s="1413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738" t="s">
        <v>267</v>
      </c>
      <c r="D860" s="1739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268</v>
      </c>
      <c r="E861" s="281">
        <f>F861+G861+H861</f>
        <v>0</v>
      </c>
      <c r="F861" s="152"/>
      <c r="G861" s="153"/>
      <c r="H861" s="1407"/>
      <c r="I861" s="152"/>
      <c r="J861" s="153"/>
      <c r="K861" s="1407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269</v>
      </c>
      <c r="E862" s="287">
        <f>F862+G862+H862</f>
        <v>0</v>
      </c>
      <c r="F862" s="173"/>
      <c r="G862" s="174"/>
      <c r="H862" s="1410"/>
      <c r="I862" s="173"/>
      <c r="J862" s="174"/>
      <c r="K862" s="1410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742" t="s">
        <v>242</v>
      </c>
      <c r="D863" s="1743"/>
      <c r="E863" s="310">
        <f>F863+G863+H863</f>
        <v>0</v>
      </c>
      <c r="F863" s="1411"/>
      <c r="G863" s="1412"/>
      <c r="H863" s="1413"/>
      <c r="I863" s="1411"/>
      <c r="J863" s="1412"/>
      <c r="K863" s="1413"/>
      <c r="L863" s="310">
        <f>I863+J863+K863</f>
        <v>0</v>
      </c>
      <c r="M863" s="12">
        <f t="shared" si="191"/>
      </c>
      <c r="N863" s="13"/>
    </row>
    <row r="864" spans="2:14" ht="15.75">
      <c r="B864" s="365">
        <v>5200</v>
      </c>
      <c r="C864" s="1742" t="s">
        <v>243</v>
      </c>
      <c r="D864" s="1743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</c>
      <c r="N864" s="13"/>
    </row>
    <row r="865" spans="2:14" ht="15.75">
      <c r="B865" s="366"/>
      <c r="C865" s="367">
        <v>5201</v>
      </c>
      <c r="D865" s="368" t="s">
        <v>244</v>
      </c>
      <c r="E865" s="281">
        <f aca="true" t="shared" si="200" ref="E865:E871">F865+G865+H865</f>
        <v>0</v>
      </c>
      <c r="F865" s="152"/>
      <c r="G865" s="153"/>
      <c r="H865" s="1407"/>
      <c r="I865" s="152"/>
      <c r="J865" s="153"/>
      <c r="K865" s="1407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245</v>
      </c>
      <c r="E866" s="295">
        <f t="shared" si="200"/>
        <v>0</v>
      </c>
      <c r="F866" s="158"/>
      <c r="G866" s="159"/>
      <c r="H866" s="1409"/>
      <c r="I866" s="158"/>
      <c r="J866" s="159"/>
      <c r="K866" s="1409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609</v>
      </c>
      <c r="E867" s="295">
        <f t="shared" si="200"/>
        <v>0</v>
      </c>
      <c r="F867" s="158"/>
      <c r="G867" s="159"/>
      <c r="H867" s="1409"/>
      <c r="I867" s="158"/>
      <c r="J867" s="159"/>
      <c r="K867" s="1409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610</v>
      </c>
      <c r="E868" s="295">
        <f t="shared" si="200"/>
        <v>0</v>
      </c>
      <c r="F868" s="158"/>
      <c r="G868" s="159"/>
      <c r="H868" s="1409"/>
      <c r="I868" s="158"/>
      <c r="J868" s="159"/>
      <c r="K868" s="1409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611</v>
      </c>
      <c r="E869" s="295">
        <f t="shared" si="200"/>
        <v>0</v>
      </c>
      <c r="F869" s="158"/>
      <c r="G869" s="159"/>
      <c r="H869" s="1409"/>
      <c r="I869" s="158"/>
      <c r="J869" s="159"/>
      <c r="K869" s="1409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612</v>
      </c>
      <c r="E870" s="295">
        <f t="shared" si="200"/>
        <v>0</v>
      </c>
      <c r="F870" s="158"/>
      <c r="G870" s="159"/>
      <c r="H870" s="1409"/>
      <c r="I870" s="158"/>
      <c r="J870" s="159"/>
      <c r="K870" s="1409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613</v>
      </c>
      <c r="E871" s="287">
        <f t="shared" si="200"/>
        <v>0</v>
      </c>
      <c r="F871" s="173"/>
      <c r="G871" s="174"/>
      <c r="H871" s="1410"/>
      <c r="I871" s="173"/>
      <c r="J871" s="174"/>
      <c r="K871" s="1410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742" t="s">
        <v>614</v>
      </c>
      <c r="D872" s="1743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301</v>
      </c>
      <c r="E873" s="281">
        <f>F873+G873+H873</f>
        <v>0</v>
      </c>
      <c r="F873" s="152"/>
      <c r="G873" s="153"/>
      <c r="H873" s="1407"/>
      <c r="I873" s="152"/>
      <c r="J873" s="153"/>
      <c r="K873" s="1407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615</v>
      </c>
      <c r="E874" s="287">
        <f>F874+G874+H874</f>
        <v>0</v>
      </c>
      <c r="F874" s="173"/>
      <c r="G874" s="174"/>
      <c r="H874" s="1410"/>
      <c r="I874" s="173"/>
      <c r="J874" s="174"/>
      <c r="K874" s="1410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742" t="s">
        <v>672</v>
      </c>
      <c r="D875" s="1743"/>
      <c r="E875" s="310">
        <f>F875+G875+H875</f>
        <v>0</v>
      </c>
      <c r="F875" s="1411"/>
      <c r="G875" s="1412"/>
      <c r="H875" s="1413"/>
      <c r="I875" s="1411"/>
      <c r="J875" s="1412"/>
      <c r="K875" s="1413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738" t="s">
        <v>673</v>
      </c>
      <c r="D876" s="1739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674</v>
      </c>
      <c r="E877" s="281">
        <f>F877+G877+H877</f>
        <v>0</v>
      </c>
      <c r="F877" s="152"/>
      <c r="G877" s="153"/>
      <c r="H877" s="1407"/>
      <c r="I877" s="152"/>
      <c r="J877" s="153"/>
      <c r="K877" s="1407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675</v>
      </c>
      <c r="E878" s="295">
        <f>F878+G878+H878</f>
        <v>0</v>
      </c>
      <c r="F878" s="158"/>
      <c r="G878" s="159"/>
      <c r="H878" s="1409"/>
      <c r="I878" s="158"/>
      <c r="J878" s="159"/>
      <c r="K878" s="1409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676</v>
      </c>
      <c r="E879" s="295">
        <f>F879+G879+H879</f>
        <v>0</v>
      </c>
      <c r="F879" s="158"/>
      <c r="G879" s="159"/>
      <c r="H879" s="1409"/>
      <c r="I879" s="158"/>
      <c r="J879" s="159"/>
      <c r="K879" s="1409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677</v>
      </c>
      <c r="E880" s="287">
        <f>F880+G880+H880</f>
        <v>0</v>
      </c>
      <c r="F880" s="173"/>
      <c r="G880" s="174"/>
      <c r="H880" s="1410"/>
      <c r="I880" s="173"/>
      <c r="J880" s="174"/>
      <c r="K880" s="1410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44" t="s">
        <v>899</v>
      </c>
      <c r="D881" s="1745"/>
      <c r="E881" s="310">
        <f>SUM(E882:E884)</f>
        <v>0</v>
      </c>
      <c r="F881" s="1458">
        <v>0</v>
      </c>
      <c r="G881" s="1458">
        <v>0</v>
      </c>
      <c r="H881" s="1458">
        <v>0</v>
      </c>
      <c r="I881" s="1458">
        <v>0</v>
      </c>
      <c r="J881" s="1458">
        <v>0</v>
      </c>
      <c r="K881" s="1458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678</v>
      </c>
      <c r="E882" s="281">
        <f>F882+G882+H882</f>
        <v>0</v>
      </c>
      <c r="F882" s="1459">
        <v>0</v>
      </c>
      <c r="G882" s="1459">
        <v>0</v>
      </c>
      <c r="H882" s="1460">
        <v>0</v>
      </c>
      <c r="I882" s="1647">
        <v>0</v>
      </c>
      <c r="J882" s="1459">
        <v>0</v>
      </c>
      <c r="K882" s="1459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679</v>
      </c>
      <c r="E883" s="314">
        <f>F883+G883+H883</f>
        <v>0</v>
      </c>
      <c r="F883" s="1459">
        <v>0</v>
      </c>
      <c r="G883" s="1459">
        <v>0</v>
      </c>
      <c r="H883" s="1460">
        <v>0</v>
      </c>
      <c r="I883" s="1647">
        <v>0</v>
      </c>
      <c r="J883" s="1459">
        <v>0</v>
      </c>
      <c r="K883" s="1459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680</v>
      </c>
      <c r="E884" s="377">
        <f>F884+G884+H884</f>
        <v>0</v>
      </c>
      <c r="F884" s="1459">
        <v>0</v>
      </c>
      <c r="G884" s="1459">
        <v>0</v>
      </c>
      <c r="H884" s="1460">
        <v>0</v>
      </c>
      <c r="I884" s="1647">
        <v>0</v>
      </c>
      <c r="J884" s="1459">
        <v>0</v>
      </c>
      <c r="K884" s="1459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71"/>
      <c r="C885" s="1740" t="s">
        <v>681</v>
      </c>
      <c r="D885" s="1741"/>
      <c r="E885" s="1427"/>
      <c r="F885" s="1427"/>
      <c r="G885" s="1427"/>
      <c r="H885" s="1427"/>
      <c r="I885" s="1427"/>
      <c r="J885" s="1427"/>
      <c r="K885" s="1427"/>
      <c r="L885" s="1428"/>
      <c r="M885" s="12">
        <f t="shared" si="202"/>
      </c>
      <c r="N885" s="13"/>
    </row>
    <row r="886" spans="2:14" ht="15.75">
      <c r="B886" s="381">
        <v>98</v>
      </c>
      <c r="C886" s="1740" t="s">
        <v>681</v>
      </c>
      <c r="D886" s="1741"/>
      <c r="E886" s="382">
        <f>F886+G886+H886</f>
        <v>0</v>
      </c>
      <c r="F886" s="1418"/>
      <c r="G886" s="1419"/>
      <c r="H886" s="1420"/>
      <c r="I886" s="1448">
        <v>0</v>
      </c>
      <c r="J886" s="1449">
        <v>0</v>
      </c>
      <c r="K886" s="1450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22"/>
      <c r="C887" s="1423"/>
      <c r="D887" s="1424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25"/>
      <c r="C888" s="111"/>
      <c r="D888" s="1426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25"/>
      <c r="C889" s="111"/>
      <c r="D889" s="1426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51"/>
      <c r="C890" s="393" t="s">
        <v>727</v>
      </c>
      <c r="D890" s="1421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0</v>
      </c>
      <c r="F890" s="396">
        <f t="shared" si="205"/>
        <v>0</v>
      </c>
      <c r="G890" s="397">
        <f t="shared" si="205"/>
        <v>0</v>
      </c>
      <c r="H890" s="398">
        <f t="shared" si="205"/>
        <v>0</v>
      </c>
      <c r="I890" s="396">
        <f t="shared" si="205"/>
        <v>7950</v>
      </c>
      <c r="J890" s="397">
        <f t="shared" si="205"/>
        <v>0</v>
      </c>
      <c r="K890" s="398">
        <f t="shared" si="205"/>
        <v>0</v>
      </c>
      <c r="L890" s="395">
        <f t="shared" si="205"/>
        <v>7950</v>
      </c>
      <c r="M890" s="12">
        <f t="shared" si="202"/>
        <v>1</v>
      </c>
      <c r="N890" s="73" t="str">
        <f>LEFT(C772,1)</f>
        <v>3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56"/>
      <c r="C892" s="1356"/>
      <c r="D892" s="1357"/>
      <c r="E892" s="1356"/>
      <c r="F892" s="1356"/>
      <c r="G892" s="1356"/>
      <c r="H892" s="1356"/>
      <c r="I892" s="1356"/>
      <c r="J892" s="1356"/>
      <c r="K892" s="1356"/>
      <c r="L892" s="1358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3" ht="15.75">
      <c r="B895" s="6"/>
      <c r="C895" s="6"/>
      <c r="D895" s="517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</row>
    <row r="896" spans="2:13" ht="15.75">
      <c r="B896" s="6"/>
      <c r="C896" s="1354"/>
      <c r="D896" s="1355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</row>
    <row r="897" spans="2:13" ht="15.75">
      <c r="B897" s="1750" t="str">
        <f>$B$7</f>
        <v>ОТЧЕТНИ ДАННИ ПО ЕБК ЗА СМЕТКИТЕ ЗА СРЕДСТВАТА ОТ ЕВРОПЕЙСКИЯ СЪЮЗ - КСФ</v>
      </c>
      <c r="C897" s="1751"/>
      <c r="D897" s="1751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</row>
    <row r="898" spans="2:13" ht="15.75">
      <c r="B898" s="228"/>
      <c r="C898" s="391"/>
      <c r="D898" s="400"/>
      <c r="E898" s="406" t="s">
        <v>458</v>
      </c>
      <c r="F898" s="406" t="s">
        <v>820</v>
      </c>
      <c r="G898" s="237"/>
      <c r="H898" s="1351" t="s">
        <v>1237</v>
      </c>
      <c r="I898" s="1352"/>
      <c r="J898" s="1353"/>
      <c r="K898" s="237"/>
      <c r="L898" s="237"/>
      <c r="M898" s="7">
        <f>(IF($E1028&lt;&gt;0,$M$2,IF($L1028&lt;&gt;0,$M$2,"")))</f>
        <v>1</v>
      </c>
    </row>
    <row r="899" spans="2:13" ht="18.75">
      <c r="B899" s="1752" t="str">
        <f>$B$9</f>
        <v>Твърдица</v>
      </c>
      <c r="C899" s="1753"/>
      <c r="D899" s="1754"/>
      <c r="E899" s="115">
        <f>$E$9</f>
        <v>44927</v>
      </c>
      <c r="F899" s="226">
        <f>$F$9</f>
        <v>44985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</row>
    <row r="900" spans="2:13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</row>
    <row r="901" spans="2:13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</row>
    <row r="902" spans="2:13" ht="19.5">
      <c r="B902" s="1755" t="str">
        <f>$B$12</f>
        <v>Твърдица</v>
      </c>
      <c r="C902" s="1756"/>
      <c r="D902" s="1757"/>
      <c r="E902" s="410" t="s">
        <v>875</v>
      </c>
      <c r="F902" s="1349" t="str">
        <f>$F$12</f>
        <v>7004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</row>
    <row r="903" spans="2:13" ht="15.75">
      <c r="B903" s="233" t="str">
        <f>$B$13</f>
        <v>(наименование на първостепенния разпоредител с бюджет)</v>
      </c>
      <c r="C903" s="228"/>
      <c r="D903" s="229"/>
      <c r="E903" s="1350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</row>
    <row r="904" spans="2:13" ht="19.5">
      <c r="B904" s="236"/>
      <c r="C904" s="237"/>
      <c r="D904" s="124" t="s">
        <v>876</v>
      </c>
      <c r="E904" s="238">
        <f>$E$15</f>
        <v>98</v>
      </c>
      <c r="F904" s="414" t="str">
        <f>$F$15</f>
        <v>СЕС - КСФ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</row>
    <row r="905" spans="2:13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66" t="s">
        <v>459</v>
      </c>
      <c r="M905" s="7">
        <f>(IF($E1028&lt;&gt;0,$M$2,IF($L1028&lt;&gt;0,$M$2,"")))</f>
        <v>1</v>
      </c>
    </row>
    <row r="906" spans="2:13" ht="18.75">
      <c r="B906" s="247"/>
      <c r="C906" s="248"/>
      <c r="D906" s="249" t="s">
        <v>699</v>
      </c>
      <c r="E906" s="1758" t="str">
        <f>CONCATENATE("Уточнен план ",$C$3)</f>
        <v>Уточнен план 2023</v>
      </c>
      <c r="F906" s="1759"/>
      <c r="G906" s="1759"/>
      <c r="H906" s="1760"/>
      <c r="I906" s="1761" t="str">
        <f>CONCATENATE("Отчет ",$C$3)</f>
        <v>Отчет 2023</v>
      </c>
      <c r="J906" s="1762"/>
      <c r="K906" s="1762"/>
      <c r="L906" s="1763"/>
      <c r="M906" s="7">
        <f>(IF($E1028&lt;&gt;0,$M$2,IF($L1028&lt;&gt;0,$M$2,"")))</f>
        <v>1</v>
      </c>
    </row>
    <row r="907" spans="2:13" ht="56.25">
      <c r="B907" s="250" t="s">
        <v>62</v>
      </c>
      <c r="C907" s="251" t="s">
        <v>460</v>
      </c>
      <c r="D907" s="252" t="s">
        <v>700</v>
      </c>
      <c r="E907" s="1392" t="str">
        <f>$E$20</f>
        <v>Уточнен план                Общо</v>
      </c>
      <c r="F907" s="1396" t="str">
        <f>$F$20</f>
        <v>държавни дейности</v>
      </c>
      <c r="G907" s="1397" t="str">
        <f>$G$20</f>
        <v>местни дейности</v>
      </c>
      <c r="H907" s="1398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11" t="str">
        <f>$L$20</f>
        <v>ОТЧЕТ                                    ОБЩО</v>
      </c>
      <c r="M907" s="7">
        <f>(IF($E1028&lt;&gt;0,$M$2,IF($L1028&lt;&gt;0,$M$2,"")))</f>
        <v>1</v>
      </c>
    </row>
    <row r="908" spans="2:13" ht="18.75">
      <c r="B908" s="258"/>
      <c r="C908" s="259"/>
      <c r="D908" s="260" t="s">
        <v>729</v>
      </c>
      <c r="E908" s="1443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</row>
    <row r="909" spans="2:13" ht="15.75">
      <c r="B909" s="1440"/>
      <c r="C909" s="1649" t="str">
        <f>VLOOKUP(D909,OP_LIST2,2,FALSE)</f>
        <v>98311</v>
      </c>
      <c r="D909" s="1651" t="s">
        <v>1217</v>
      </c>
      <c r="E909" s="389"/>
      <c r="F909" s="1430"/>
      <c r="G909" s="1431"/>
      <c r="H909" s="1432"/>
      <c r="I909" s="1430"/>
      <c r="J909" s="1431"/>
      <c r="K909" s="1432"/>
      <c r="L909" s="1429"/>
      <c r="M909" s="7">
        <f>(IF($E1028&lt;&gt;0,$M$2,IF($L1028&lt;&gt;0,$M$2,"")))</f>
        <v>1</v>
      </c>
    </row>
    <row r="910" spans="2:13" ht="15.75">
      <c r="B910" s="1650" t="s">
        <v>2047</v>
      </c>
      <c r="C910" s="1446">
        <f>VLOOKUP(D911,EBK_DEIN2,2,FALSE)</f>
        <v>5524</v>
      </c>
      <c r="D910" s="1652" t="str">
        <f>VLOOKUP(D909,OP_LIST3,3,FALSE)</f>
        <v>ПЕРИОД 2014-2020</v>
      </c>
      <c r="E910" s="389"/>
      <c r="F910" s="1433"/>
      <c r="G910" s="1434"/>
      <c r="H910" s="1435"/>
      <c r="I910" s="1433"/>
      <c r="J910" s="1434"/>
      <c r="K910" s="1435"/>
      <c r="L910" s="1429"/>
      <c r="M910" s="7">
        <f>(IF($E1028&lt;&gt;0,$M$2,IF($L1028&lt;&gt;0,$M$2,"")))</f>
        <v>1</v>
      </c>
    </row>
    <row r="911" spans="2:13" ht="15.75">
      <c r="B911" s="1439"/>
      <c r="C911" s="1571">
        <f>+C910</f>
        <v>5524</v>
      </c>
      <c r="D911" s="1441" t="s">
        <v>550</v>
      </c>
      <c r="E911" s="389"/>
      <c r="F911" s="1433"/>
      <c r="G911" s="1434"/>
      <c r="H911" s="1435"/>
      <c r="I911" s="1433"/>
      <c r="J911" s="1434"/>
      <c r="K911" s="1435"/>
      <c r="L911" s="1429"/>
      <c r="M911" s="7">
        <f>(IF($E1028&lt;&gt;0,$M$2,IF($L1028&lt;&gt;0,$M$2,"")))</f>
        <v>1</v>
      </c>
    </row>
    <row r="912" spans="2:13" ht="15.75">
      <c r="B912" s="1444"/>
      <c r="C912" s="1442"/>
      <c r="D912" s="1445" t="s">
        <v>701</v>
      </c>
      <c r="E912" s="389"/>
      <c r="F912" s="1436"/>
      <c r="G912" s="1437"/>
      <c r="H912" s="1438"/>
      <c r="I912" s="1436"/>
      <c r="J912" s="1437"/>
      <c r="K912" s="1438"/>
      <c r="L912" s="1429"/>
      <c r="M912" s="7">
        <f>(IF($E1028&lt;&gt;0,$M$2,IF($L1028&lt;&gt;0,$M$2,"")))</f>
        <v>1</v>
      </c>
    </row>
    <row r="913" spans="2:14" ht="15.75">
      <c r="B913" s="272">
        <v>100</v>
      </c>
      <c r="C913" s="1764" t="s">
        <v>730</v>
      </c>
      <c r="D913" s="1765"/>
      <c r="E913" s="273">
        <f aca="true" t="shared" si="206" ref="E913:L913">SUM(E914:E915)</f>
        <v>0</v>
      </c>
      <c r="F913" s="274">
        <f t="shared" si="206"/>
        <v>0</v>
      </c>
      <c r="G913" s="275">
        <f t="shared" si="206"/>
        <v>0</v>
      </c>
      <c r="H913" s="276">
        <f t="shared" si="206"/>
        <v>0</v>
      </c>
      <c r="I913" s="274">
        <f t="shared" si="206"/>
        <v>0</v>
      </c>
      <c r="J913" s="275">
        <f t="shared" si="206"/>
        <v>0</v>
      </c>
      <c r="K913" s="276">
        <f t="shared" si="206"/>
        <v>0</v>
      </c>
      <c r="L913" s="273">
        <f t="shared" si="206"/>
        <v>0</v>
      </c>
      <c r="M913" s="12">
        <f aca="true" t="shared" si="207" ref="M913:M944">(IF($E913&lt;&gt;0,$M$2,IF($L913&lt;&gt;0,$M$2,"")))</f>
      </c>
      <c r="N913" s="13"/>
    </row>
    <row r="914" spans="2:14" ht="15.75">
      <c r="B914" s="278"/>
      <c r="C914" s="279">
        <v>101</v>
      </c>
      <c r="D914" s="280" t="s">
        <v>731</v>
      </c>
      <c r="E914" s="281">
        <f>F914+G914+H914</f>
        <v>0</v>
      </c>
      <c r="F914" s="152"/>
      <c r="G914" s="153"/>
      <c r="H914" s="1407"/>
      <c r="I914" s="152"/>
      <c r="J914" s="153"/>
      <c r="K914" s="1407"/>
      <c r="L914" s="281">
        <f>I914+J914+K914</f>
        <v>0</v>
      </c>
      <c r="M914" s="12">
        <f t="shared" si="207"/>
      </c>
      <c r="N914" s="13"/>
    </row>
    <row r="915" spans="2:14" ht="15.75">
      <c r="B915" s="278"/>
      <c r="C915" s="285">
        <v>102</v>
      </c>
      <c r="D915" s="286" t="s">
        <v>732</v>
      </c>
      <c r="E915" s="287">
        <f>F915+G915+H915</f>
        <v>0</v>
      </c>
      <c r="F915" s="173"/>
      <c r="G915" s="174"/>
      <c r="H915" s="1410"/>
      <c r="I915" s="173"/>
      <c r="J915" s="174"/>
      <c r="K915" s="1410"/>
      <c r="L915" s="287">
        <f>I915+J915+K915</f>
        <v>0</v>
      </c>
      <c r="M915" s="12">
        <f t="shared" si="207"/>
      </c>
      <c r="N915" s="13"/>
    </row>
    <row r="916" spans="2:14" ht="15.75">
      <c r="B916" s="272">
        <v>200</v>
      </c>
      <c r="C916" s="1748" t="s">
        <v>733</v>
      </c>
      <c r="D916" s="1749"/>
      <c r="E916" s="273">
        <f aca="true" t="shared" si="208" ref="E916:L916">SUM(E917:E921)</f>
        <v>0</v>
      </c>
      <c r="F916" s="274">
        <f t="shared" si="208"/>
        <v>0</v>
      </c>
      <c r="G916" s="275">
        <f t="shared" si="208"/>
        <v>0</v>
      </c>
      <c r="H916" s="276">
        <f t="shared" si="208"/>
        <v>0</v>
      </c>
      <c r="I916" s="274">
        <f t="shared" si="208"/>
        <v>0</v>
      </c>
      <c r="J916" s="275">
        <f t="shared" si="208"/>
        <v>8262</v>
      </c>
      <c r="K916" s="276">
        <f t="shared" si="208"/>
        <v>0</v>
      </c>
      <c r="L916" s="273">
        <f t="shared" si="208"/>
        <v>8262</v>
      </c>
      <c r="M916" s="12">
        <f t="shared" si="207"/>
        <v>1</v>
      </c>
      <c r="N916" s="13"/>
    </row>
    <row r="917" spans="2:14" ht="15.75">
      <c r="B917" s="291"/>
      <c r="C917" s="279">
        <v>201</v>
      </c>
      <c r="D917" s="280" t="s">
        <v>734</v>
      </c>
      <c r="E917" s="281">
        <f>F917+G917+H917</f>
        <v>0</v>
      </c>
      <c r="F917" s="152"/>
      <c r="G917" s="153">
        <v>0</v>
      </c>
      <c r="H917" s="1407"/>
      <c r="I917" s="152"/>
      <c r="J917" s="153">
        <v>8262</v>
      </c>
      <c r="K917" s="1407"/>
      <c r="L917" s="281">
        <f>I917+J917+K917</f>
        <v>8262</v>
      </c>
      <c r="M917" s="12">
        <f t="shared" si="207"/>
        <v>1</v>
      </c>
      <c r="N917" s="13"/>
    </row>
    <row r="918" spans="2:14" ht="15.75">
      <c r="B918" s="292"/>
      <c r="C918" s="293">
        <v>202</v>
      </c>
      <c r="D918" s="294" t="s">
        <v>735</v>
      </c>
      <c r="E918" s="295">
        <f>F918+G918+H918</f>
        <v>0</v>
      </c>
      <c r="F918" s="158"/>
      <c r="G918" s="159"/>
      <c r="H918" s="1409"/>
      <c r="I918" s="158"/>
      <c r="J918" s="159"/>
      <c r="K918" s="1409"/>
      <c r="L918" s="295">
        <f>I918+J918+K918</f>
        <v>0</v>
      </c>
      <c r="M918" s="12">
        <f t="shared" si="207"/>
      </c>
      <c r="N918" s="13"/>
    </row>
    <row r="919" spans="2:14" ht="31.5">
      <c r="B919" s="299"/>
      <c r="C919" s="293">
        <v>205</v>
      </c>
      <c r="D919" s="294" t="s">
        <v>586</v>
      </c>
      <c r="E919" s="295">
        <f>F919+G919+H919</f>
        <v>0</v>
      </c>
      <c r="F919" s="158"/>
      <c r="G919" s="159"/>
      <c r="H919" s="1409"/>
      <c r="I919" s="158"/>
      <c r="J919" s="159"/>
      <c r="K919" s="1409"/>
      <c r="L919" s="295">
        <f>I919+J919+K919</f>
        <v>0</v>
      </c>
      <c r="M919" s="12">
        <f t="shared" si="207"/>
      </c>
      <c r="N919" s="13"/>
    </row>
    <row r="920" spans="2:14" ht="15.75">
      <c r="B920" s="299"/>
      <c r="C920" s="293">
        <v>208</v>
      </c>
      <c r="D920" s="300" t="s">
        <v>587</v>
      </c>
      <c r="E920" s="295">
        <f>F920+G920+H920</f>
        <v>0</v>
      </c>
      <c r="F920" s="158"/>
      <c r="G920" s="159"/>
      <c r="H920" s="1409"/>
      <c r="I920" s="158"/>
      <c r="J920" s="159"/>
      <c r="K920" s="1409"/>
      <c r="L920" s="295">
        <f>I920+J920+K920</f>
        <v>0</v>
      </c>
      <c r="M920" s="12">
        <f t="shared" si="207"/>
      </c>
      <c r="N920" s="13"/>
    </row>
    <row r="921" spans="2:14" ht="15.75">
      <c r="B921" s="291"/>
      <c r="C921" s="285">
        <v>209</v>
      </c>
      <c r="D921" s="301" t="s">
        <v>588</v>
      </c>
      <c r="E921" s="287">
        <f>F921+G921+H921</f>
        <v>0</v>
      </c>
      <c r="F921" s="173"/>
      <c r="G921" s="174"/>
      <c r="H921" s="1410"/>
      <c r="I921" s="173"/>
      <c r="J921" s="174"/>
      <c r="K921" s="1410"/>
      <c r="L921" s="287">
        <f>I921+J921+K921</f>
        <v>0</v>
      </c>
      <c r="M921" s="12">
        <f t="shared" si="207"/>
      </c>
      <c r="N921" s="13"/>
    </row>
    <row r="922" spans="2:14" ht="15.75">
      <c r="B922" s="272">
        <v>500</v>
      </c>
      <c r="C922" s="1766" t="s">
        <v>189</v>
      </c>
      <c r="D922" s="1767"/>
      <c r="E922" s="273">
        <f aca="true" t="shared" si="209" ref="E922:L922">SUM(E923:E929)</f>
        <v>0</v>
      </c>
      <c r="F922" s="274">
        <f t="shared" si="209"/>
        <v>0</v>
      </c>
      <c r="G922" s="275">
        <f t="shared" si="209"/>
        <v>0</v>
      </c>
      <c r="H922" s="276">
        <f t="shared" si="209"/>
        <v>0</v>
      </c>
      <c r="I922" s="274">
        <f t="shared" si="209"/>
        <v>0</v>
      </c>
      <c r="J922" s="275">
        <f t="shared" si="209"/>
        <v>1579</v>
      </c>
      <c r="K922" s="276">
        <f t="shared" si="209"/>
        <v>0</v>
      </c>
      <c r="L922" s="273">
        <f t="shared" si="209"/>
        <v>1579</v>
      </c>
      <c r="M922" s="12">
        <f t="shared" si="207"/>
        <v>1</v>
      </c>
      <c r="N922" s="13"/>
    </row>
    <row r="923" spans="2:14" ht="15.75">
      <c r="B923" s="291"/>
      <c r="C923" s="302">
        <v>551</v>
      </c>
      <c r="D923" s="303" t="s">
        <v>190</v>
      </c>
      <c r="E923" s="281">
        <f aca="true" t="shared" si="210" ref="E923:E930">F923+G923+H923</f>
        <v>0</v>
      </c>
      <c r="F923" s="152"/>
      <c r="G923" s="153">
        <v>0</v>
      </c>
      <c r="H923" s="1407"/>
      <c r="I923" s="152"/>
      <c r="J923" s="153">
        <v>977</v>
      </c>
      <c r="K923" s="1407"/>
      <c r="L923" s="281">
        <f aca="true" t="shared" si="211" ref="L923:L930">I923+J923+K923</f>
        <v>977</v>
      </c>
      <c r="M923" s="12">
        <f t="shared" si="207"/>
        <v>1</v>
      </c>
      <c r="N923" s="13"/>
    </row>
    <row r="924" spans="2:14" ht="15.75">
      <c r="B924" s="291"/>
      <c r="C924" s="304">
        <v>552</v>
      </c>
      <c r="D924" s="305" t="s">
        <v>894</v>
      </c>
      <c r="E924" s="295">
        <f t="shared" si="210"/>
        <v>0</v>
      </c>
      <c r="F924" s="158"/>
      <c r="G924" s="159"/>
      <c r="H924" s="1409"/>
      <c r="I924" s="158"/>
      <c r="J924" s="159"/>
      <c r="K924" s="1409"/>
      <c r="L924" s="295">
        <f t="shared" si="211"/>
        <v>0</v>
      </c>
      <c r="M924" s="12">
        <f t="shared" si="207"/>
      </c>
      <c r="N924" s="13"/>
    </row>
    <row r="925" spans="2:14" ht="15.75">
      <c r="B925" s="306"/>
      <c r="C925" s="304">
        <v>558</v>
      </c>
      <c r="D925" s="307" t="s">
        <v>856</v>
      </c>
      <c r="E925" s="295">
        <f t="shared" si="210"/>
        <v>0</v>
      </c>
      <c r="F925" s="484">
        <v>0</v>
      </c>
      <c r="G925" s="485">
        <v>0</v>
      </c>
      <c r="H925" s="160">
        <v>0</v>
      </c>
      <c r="I925" s="484">
        <v>0</v>
      </c>
      <c r="J925" s="485">
        <v>0</v>
      </c>
      <c r="K925" s="160">
        <v>0</v>
      </c>
      <c r="L925" s="295">
        <f t="shared" si="211"/>
        <v>0</v>
      </c>
      <c r="M925" s="12">
        <f t="shared" si="207"/>
      </c>
      <c r="N925" s="13"/>
    </row>
    <row r="926" spans="2:14" ht="15.75">
      <c r="B926" s="306"/>
      <c r="C926" s="304">
        <v>560</v>
      </c>
      <c r="D926" s="307" t="s">
        <v>191</v>
      </c>
      <c r="E926" s="295">
        <f t="shared" si="210"/>
        <v>0</v>
      </c>
      <c r="F926" s="158"/>
      <c r="G926" s="159">
        <v>0</v>
      </c>
      <c r="H926" s="1409"/>
      <c r="I926" s="158"/>
      <c r="J926" s="159">
        <v>408</v>
      </c>
      <c r="K926" s="1409"/>
      <c r="L926" s="295">
        <f t="shared" si="211"/>
        <v>408</v>
      </c>
      <c r="M926" s="12">
        <f t="shared" si="207"/>
        <v>1</v>
      </c>
      <c r="N926" s="13"/>
    </row>
    <row r="927" spans="2:14" ht="15.75">
      <c r="B927" s="306"/>
      <c r="C927" s="304">
        <v>580</v>
      </c>
      <c r="D927" s="305" t="s">
        <v>192</v>
      </c>
      <c r="E927" s="295">
        <f t="shared" si="210"/>
        <v>0</v>
      </c>
      <c r="F927" s="158"/>
      <c r="G927" s="159">
        <v>0</v>
      </c>
      <c r="H927" s="1409"/>
      <c r="I927" s="158"/>
      <c r="J927" s="159">
        <v>194</v>
      </c>
      <c r="K927" s="1409"/>
      <c r="L927" s="295">
        <f t="shared" si="211"/>
        <v>194</v>
      </c>
      <c r="M927" s="12">
        <f t="shared" si="207"/>
        <v>1</v>
      </c>
      <c r="N927" s="13"/>
    </row>
    <row r="928" spans="2:14" ht="15.75">
      <c r="B928" s="291"/>
      <c r="C928" s="304">
        <v>588</v>
      </c>
      <c r="D928" s="305" t="s">
        <v>858</v>
      </c>
      <c r="E928" s="295">
        <f t="shared" si="210"/>
        <v>0</v>
      </c>
      <c r="F928" s="484">
        <v>0</v>
      </c>
      <c r="G928" s="485">
        <v>0</v>
      </c>
      <c r="H928" s="160">
        <v>0</v>
      </c>
      <c r="I928" s="484">
        <v>0</v>
      </c>
      <c r="J928" s="485">
        <v>0</v>
      </c>
      <c r="K928" s="160">
        <v>0</v>
      </c>
      <c r="L928" s="295">
        <f t="shared" si="211"/>
        <v>0</v>
      </c>
      <c r="M928" s="12">
        <f t="shared" si="207"/>
      </c>
      <c r="N928" s="13"/>
    </row>
    <row r="929" spans="2:14" ht="31.5">
      <c r="B929" s="291"/>
      <c r="C929" s="308">
        <v>590</v>
      </c>
      <c r="D929" s="309" t="s">
        <v>193</v>
      </c>
      <c r="E929" s="287">
        <f t="shared" si="210"/>
        <v>0</v>
      </c>
      <c r="F929" s="173"/>
      <c r="G929" s="174"/>
      <c r="H929" s="1410"/>
      <c r="I929" s="173"/>
      <c r="J929" s="174"/>
      <c r="K929" s="1410"/>
      <c r="L929" s="287">
        <f t="shared" si="211"/>
        <v>0</v>
      </c>
      <c r="M929" s="12">
        <f t="shared" si="207"/>
      </c>
      <c r="N929" s="13"/>
    </row>
    <row r="930" spans="2:14" ht="15.75">
      <c r="B930" s="272">
        <v>800</v>
      </c>
      <c r="C930" s="1768" t="s">
        <v>194</v>
      </c>
      <c r="D930" s="1769"/>
      <c r="E930" s="310">
        <f t="shared" si="210"/>
        <v>0</v>
      </c>
      <c r="F930" s="1411"/>
      <c r="G930" s="1412"/>
      <c r="H930" s="1413"/>
      <c r="I930" s="1411"/>
      <c r="J930" s="1412"/>
      <c r="K930" s="1413"/>
      <c r="L930" s="310">
        <f t="shared" si="211"/>
        <v>0</v>
      </c>
      <c r="M930" s="12">
        <f t="shared" si="207"/>
      </c>
      <c r="N930" s="13"/>
    </row>
    <row r="931" spans="2:14" ht="15.75">
      <c r="B931" s="272">
        <v>1000</v>
      </c>
      <c r="C931" s="1748" t="s">
        <v>195</v>
      </c>
      <c r="D931" s="1749"/>
      <c r="E931" s="310">
        <f aca="true" t="shared" si="212" ref="E931:L931">SUM(E932:E948)</f>
        <v>0</v>
      </c>
      <c r="F931" s="274">
        <f t="shared" si="212"/>
        <v>0</v>
      </c>
      <c r="G931" s="275">
        <f t="shared" si="212"/>
        <v>0</v>
      </c>
      <c r="H931" s="276">
        <f t="shared" si="212"/>
        <v>0</v>
      </c>
      <c r="I931" s="274">
        <f t="shared" si="212"/>
        <v>0</v>
      </c>
      <c r="J931" s="275">
        <f t="shared" si="212"/>
        <v>1641</v>
      </c>
      <c r="K931" s="276">
        <f t="shared" si="212"/>
        <v>0</v>
      </c>
      <c r="L931" s="310">
        <f t="shared" si="212"/>
        <v>1641</v>
      </c>
      <c r="M931" s="12">
        <f t="shared" si="207"/>
        <v>1</v>
      </c>
      <c r="N931" s="13"/>
    </row>
    <row r="932" spans="2:14" ht="15.75">
      <c r="B932" s="292"/>
      <c r="C932" s="279">
        <v>1011</v>
      </c>
      <c r="D932" s="311" t="s">
        <v>196</v>
      </c>
      <c r="E932" s="281">
        <f aca="true" t="shared" si="213" ref="E932:E948">F932+G932+H932</f>
        <v>0</v>
      </c>
      <c r="F932" s="152"/>
      <c r="G932" s="153"/>
      <c r="H932" s="1407"/>
      <c r="I932" s="152"/>
      <c r="J932" s="153"/>
      <c r="K932" s="1407"/>
      <c r="L932" s="281">
        <f aca="true" t="shared" si="214" ref="L932:L948">I932+J932+K932</f>
        <v>0</v>
      </c>
      <c r="M932" s="12">
        <f t="shared" si="207"/>
      </c>
      <c r="N932" s="13"/>
    </row>
    <row r="933" spans="2:14" ht="15.75">
      <c r="B933" s="292"/>
      <c r="C933" s="293">
        <v>1012</v>
      </c>
      <c r="D933" s="294" t="s">
        <v>197</v>
      </c>
      <c r="E933" s="295">
        <f t="shared" si="213"/>
        <v>0</v>
      </c>
      <c r="F933" s="158"/>
      <c r="G933" s="159"/>
      <c r="H933" s="1409"/>
      <c r="I933" s="158"/>
      <c r="J933" s="159"/>
      <c r="K933" s="1409"/>
      <c r="L933" s="295">
        <f t="shared" si="214"/>
        <v>0</v>
      </c>
      <c r="M933" s="12">
        <f t="shared" si="207"/>
      </c>
      <c r="N933" s="13"/>
    </row>
    <row r="934" spans="2:14" ht="15.75">
      <c r="B934" s="292"/>
      <c r="C934" s="293">
        <v>1013</v>
      </c>
      <c r="D934" s="294" t="s">
        <v>198</v>
      </c>
      <c r="E934" s="295">
        <f t="shared" si="213"/>
        <v>0</v>
      </c>
      <c r="F934" s="158"/>
      <c r="G934" s="159"/>
      <c r="H934" s="1409"/>
      <c r="I934" s="158"/>
      <c r="J934" s="159"/>
      <c r="K934" s="1409"/>
      <c r="L934" s="295">
        <f t="shared" si="214"/>
        <v>0</v>
      </c>
      <c r="M934" s="12">
        <f t="shared" si="207"/>
      </c>
      <c r="N934" s="13"/>
    </row>
    <row r="935" spans="2:14" ht="15.75">
      <c r="B935" s="292"/>
      <c r="C935" s="293">
        <v>1014</v>
      </c>
      <c r="D935" s="294" t="s">
        <v>199</v>
      </c>
      <c r="E935" s="295">
        <f t="shared" si="213"/>
        <v>0</v>
      </c>
      <c r="F935" s="158"/>
      <c r="G935" s="159"/>
      <c r="H935" s="1409"/>
      <c r="I935" s="158"/>
      <c r="J935" s="159"/>
      <c r="K935" s="1409"/>
      <c r="L935" s="295">
        <f t="shared" si="214"/>
        <v>0</v>
      </c>
      <c r="M935" s="12">
        <f t="shared" si="207"/>
      </c>
      <c r="N935" s="13"/>
    </row>
    <row r="936" spans="2:14" ht="15.75">
      <c r="B936" s="292"/>
      <c r="C936" s="293">
        <v>1015</v>
      </c>
      <c r="D936" s="294" t="s">
        <v>200</v>
      </c>
      <c r="E936" s="295">
        <f t="shared" si="213"/>
        <v>0</v>
      </c>
      <c r="F936" s="158"/>
      <c r="G936" s="159">
        <v>0</v>
      </c>
      <c r="H936" s="1409"/>
      <c r="I936" s="158"/>
      <c r="J936" s="159">
        <v>1361</v>
      </c>
      <c r="K936" s="1409"/>
      <c r="L936" s="295">
        <f t="shared" si="214"/>
        <v>1361</v>
      </c>
      <c r="M936" s="12">
        <f t="shared" si="207"/>
        <v>1</v>
      </c>
      <c r="N936" s="13"/>
    </row>
    <row r="937" spans="2:14" ht="15.75">
      <c r="B937" s="292"/>
      <c r="C937" s="312">
        <v>1016</v>
      </c>
      <c r="D937" s="313" t="s">
        <v>201</v>
      </c>
      <c r="E937" s="314">
        <f t="shared" si="213"/>
        <v>0</v>
      </c>
      <c r="F937" s="164"/>
      <c r="G937" s="165"/>
      <c r="H937" s="1408"/>
      <c r="I937" s="164"/>
      <c r="J937" s="165"/>
      <c r="K937" s="1408"/>
      <c r="L937" s="314">
        <f t="shared" si="214"/>
        <v>0</v>
      </c>
      <c r="M937" s="12">
        <f t="shared" si="207"/>
      </c>
      <c r="N937" s="13"/>
    </row>
    <row r="938" spans="2:14" ht="15.75">
      <c r="B938" s="278"/>
      <c r="C938" s="318">
        <v>1020</v>
      </c>
      <c r="D938" s="319" t="s">
        <v>202</v>
      </c>
      <c r="E938" s="320">
        <f t="shared" si="213"/>
        <v>0</v>
      </c>
      <c r="F938" s="450"/>
      <c r="G938" s="451">
        <v>0</v>
      </c>
      <c r="H938" s="1417"/>
      <c r="I938" s="450"/>
      <c r="J938" s="451">
        <v>280</v>
      </c>
      <c r="K938" s="1417"/>
      <c r="L938" s="320">
        <f t="shared" si="214"/>
        <v>280</v>
      </c>
      <c r="M938" s="12">
        <f t="shared" si="207"/>
        <v>1</v>
      </c>
      <c r="N938" s="13"/>
    </row>
    <row r="939" spans="2:14" ht="15.75">
      <c r="B939" s="292"/>
      <c r="C939" s="324">
        <v>1030</v>
      </c>
      <c r="D939" s="325" t="s">
        <v>203</v>
      </c>
      <c r="E939" s="326">
        <f t="shared" si="213"/>
        <v>0</v>
      </c>
      <c r="F939" s="445"/>
      <c r="G939" s="446"/>
      <c r="H939" s="1414"/>
      <c r="I939" s="445"/>
      <c r="J939" s="446"/>
      <c r="K939" s="1414"/>
      <c r="L939" s="326">
        <f t="shared" si="214"/>
        <v>0</v>
      </c>
      <c r="M939" s="12">
        <f t="shared" si="207"/>
      </c>
      <c r="N939" s="13"/>
    </row>
    <row r="940" spans="2:14" ht="15.75">
      <c r="B940" s="292"/>
      <c r="C940" s="318">
        <v>1051</v>
      </c>
      <c r="D940" s="331" t="s">
        <v>204</v>
      </c>
      <c r="E940" s="320">
        <f t="shared" si="213"/>
        <v>0</v>
      </c>
      <c r="F940" s="450"/>
      <c r="G940" s="451"/>
      <c r="H940" s="1417"/>
      <c r="I940" s="450"/>
      <c r="J940" s="451"/>
      <c r="K940" s="1417"/>
      <c r="L940" s="320">
        <f t="shared" si="214"/>
        <v>0</v>
      </c>
      <c r="M940" s="12">
        <f t="shared" si="207"/>
      </c>
      <c r="N940" s="13"/>
    </row>
    <row r="941" spans="2:14" ht="15.75">
      <c r="B941" s="292"/>
      <c r="C941" s="293">
        <v>1052</v>
      </c>
      <c r="D941" s="294" t="s">
        <v>205</v>
      </c>
      <c r="E941" s="295">
        <f t="shared" si="213"/>
        <v>0</v>
      </c>
      <c r="F941" s="158"/>
      <c r="G941" s="159"/>
      <c r="H941" s="1409"/>
      <c r="I941" s="158"/>
      <c r="J941" s="159"/>
      <c r="K941" s="1409"/>
      <c r="L941" s="295">
        <f t="shared" si="214"/>
        <v>0</v>
      </c>
      <c r="M941" s="12">
        <f t="shared" si="207"/>
      </c>
      <c r="N941" s="13"/>
    </row>
    <row r="942" spans="2:14" ht="15.75">
      <c r="B942" s="292"/>
      <c r="C942" s="324">
        <v>1053</v>
      </c>
      <c r="D942" s="325" t="s">
        <v>859</v>
      </c>
      <c r="E942" s="326">
        <f t="shared" si="213"/>
        <v>0</v>
      </c>
      <c r="F942" s="445"/>
      <c r="G942" s="446"/>
      <c r="H942" s="1414"/>
      <c r="I942" s="445"/>
      <c r="J942" s="446"/>
      <c r="K942" s="1414"/>
      <c r="L942" s="326">
        <f t="shared" si="214"/>
        <v>0</v>
      </c>
      <c r="M942" s="12">
        <f t="shared" si="207"/>
      </c>
      <c r="N942" s="13"/>
    </row>
    <row r="943" spans="2:14" ht="15.75">
      <c r="B943" s="292"/>
      <c r="C943" s="318">
        <v>1062</v>
      </c>
      <c r="D943" s="319" t="s">
        <v>206</v>
      </c>
      <c r="E943" s="320">
        <f t="shared" si="213"/>
        <v>0</v>
      </c>
      <c r="F943" s="450"/>
      <c r="G943" s="451"/>
      <c r="H943" s="1417"/>
      <c r="I943" s="450"/>
      <c r="J943" s="451"/>
      <c r="K943" s="1417"/>
      <c r="L943" s="320">
        <f t="shared" si="214"/>
        <v>0</v>
      </c>
      <c r="M943" s="12">
        <f t="shared" si="207"/>
      </c>
      <c r="N943" s="13"/>
    </row>
    <row r="944" spans="2:14" ht="15.75">
      <c r="B944" s="292"/>
      <c r="C944" s="324">
        <v>1063</v>
      </c>
      <c r="D944" s="332" t="s">
        <v>786</v>
      </c>
      <c r="E944" s="326">
        <f t="shared" si="213"/>
        <v>0</v>
      </c>
      <c r="F944" s="445"/>
      <c r="G944" s="446"/>
      <c r="H944" s="1414"/>
      <c r="I944" s="445"/>
      <c r="J944" s="446"/>
      <c r="K944" s="1414"/>
      <c r="L944" s="326">
        <f t="shared" si="214"/>
        <v>0</v>
      </c>
      <c r="M944" s="12">
        <f t="shared" si="207"/>
      </c>
      <c r="N944" s="13"/>
    </row>
    <row r="945" spans="2:14" ht="15.75">
      <c r="B945" s="292"/>
      <c r="C945" s="333">
        <v>1069</v>
      </c>
      <c r="D945" s="334" t="s">
        <v>207</v>
      </c>
      <c r="E945" s="335">
        <f t="shared" si="213"/>
        <v>0</v>
      </c>
      <c r="F945" s="589"/>
      <c r="G945" s="590"/>
      <c r="H945" s="1416"/>
      <c r="I945" s="589"/>
      <c r="J945" s="590"/>
      <c r="K945" s="1416"/>
      <c r="L945" s="335">
        <f t="shared" si="214"/>
        <v>0</v>
      </c>
      <c r="M945" s="12">
        <f aca="true" t="shared" si="215" ref="M945:M976">(IF($E945&lt;&gt;0,$M$2,IF($L945&lt;&gt;0,$M$2,"")))</f>
      </c>
      <c r="N945" s="13"/>
    </row>
    <row r="946" spans="2:14" ht="15.75">
      <c r="B946" s="278"/>
      <c r="C946" s="318">
        <v>1091</v>
      </c>
      <c r="D946" s="331" t="s">
        <v>895</v>
      </c>
      <c r="E946" s="320">
        <f t="shared" si="213"/>
        <v>0</v>
      </c>
      <c r="F946" s="450"/>
      <c r="G946" s="451"/>
      <c r="H946" s="1417"/>
      <c r="I946" s="450"/>
      <c r="J946" s="451"/>
      <c r="K946" s="1417"/>
      <c r="L946" s="320">
        <f t="shared" si="214"/>
        <v>0</v>
      </c>
      <c r="M946" s="12">
        <f t="shared" si="215"/>
      </c>
      <c r="N946" s="13"/>
    </row>
    <row r="947" spans="2:14" ht="15.75">
      <c r="B947" s="292"/>
      <c r="C947" s="293">
        <v>1092</v>
      </c>
      <c r="D947" s="294" t="s">
        <v>299</v>
      </c>
      <c r="E947" s="295">
        <f t="shared" si="213"/>
        <v>0</v>
      </c>
      <c r="F947" s="158"/>
      <c r="G947" s="159"/>
      <c r="H947" s="1409"/>
      <c r="I947" s="158"/>
      <c r="J947" s="159"/>
      <c r="K947" s="1409"/>
      <c r="L947" s="295">
        <f t="shared" si="214"/>
        <v>0</v>
      </c>
      <c r="M947" s="12">
        <f t="shared" si="215"/>
      </c>
      <c r="N947" s="13"/>
    </row>
    <row r="948" spans="2:14" ht="15.75">
      <c r="B948" s="292"/>
      <c r="C948" s="285">
        <v>1098</v>
      </c>
      <c r="D948" s="339" t="s">
        <v>208</v>
      </c>
      <c r="E948" s="287">
        <f t="shared" si="213"/>
        <v>0</v>
      </c>
      <c r="F948" s="173"/>
      <c r="G948" s="174"/>
      <c r="H948" s="1410"/>
      <c r="I948" s="173"/>
      <c r="J948" s="174"/>
      <c r="K948" s="1410"/>
      <c r="L948" s="287">
        <f t="shared" si="214"/>
        <v>0</v>
      </c>
      <c r="M948" s="12">
        <f t="shared" si="215"/>
      </c>
      <c r="N948" s="13"/>
    </row>
    <row r="949" spans="2:14" ht="15.75">
      <c r="B949" s="272">
        <v>1900</v>
      </c>
      <c r="C949" s="1738" t="s">
        <v>266</v>
      </c>
      <c r="D949" s="1739"/>
      <c r="E949" s="310">
        <f aca="true" t="shared" si="216" ref="E949:L949">SUM(E950:E952)</f>
        <v>0</v>
      </c>
      <c r="F949" s="274">
        <f t="shared" si="216"/>
        <v>0</v>
      </c>
      <c r="G949" s="275">
        <f t="shared" si="216"/>
        <v>0</v>
      </c>
      <c r="H949" s="276">
        <f t="shared" si="216"/>
        <v>0</v>
      </c>
      <c r="I949" s="274">
        <f t="shared" si="216"/>
        <v>0</v>
      </c>
      <c r="J949" s="275">
        <f t="shared" si="216"/>
        <v>0</v>
      </c>
      <c r="K949" s="276">
        <f t="shared" si="216"/>
        <v>0</v>
      </c>
      <c r="L949" s="310">
        <f t="shared" si="216"/>
        <v>0</v>
      </c>
      <c r="M949" s="12">
        <f t="shared" si="215"/>
      </c>
      <c r="N949" s="13"/>
    </row>
    <row r="950" spans="2:14" ht="15.75">
      <c r="B950" s="292"/>
      <c r="C950" s="279">
        <v>1901</v>
      </c>
      <c r="D950" s="340" t="s">
        <v>896</v>
      </c>
      <c r="E950" s="281">
        <f>F950+G950+H950</f>
        <v>0</v>
      </c>
      <c r="F950" s="152"/>
      <c r="G950" s="153"/>
      <c r="H950" s="1407"/>
      <c r="I950" s="152"/>
      <c r="J950" s="153"/>
      <c r="K950" s="1407"/>
      <c r="L950" s="281">
        <f>I950+J950+K950</f>
        <v>0</v>
      </c>
      <c r="M950" s="12">
        <f t="shared" si="215"/>
      </c>
      <c r="N950" s="13"/>
    </row>
    <row r="951" spans="2:14" ht="15.75">
      <c r="B951" s="341"/>
      <c r="C951" s="293">
        <v>1981</v>
      </c>
      <c r="D951" s="342" t="s">
        <v>897</v>
      </c>
      <c r="E951" s="295">
        <f>F951+G951+H951</f>
        <v>0</v>
      </c>
      <c r="F951" s="158"/>
      <c r="G951" s="159"/>
      <c r="H951" s="1409"/>
      <c r="I951" s="158"/>
      <c r="J951" s="159"/>
      <c r="K951" s="1409"/>
      <c r="L951" s="295">
        <f>I951+J951+K951</f>
        <v>0</v>
      </c>
      <c r="M951" s="12">
        <f t="shared" si="215"/>
      </c>
      <c r="N951" s="13"/>
    </row>
    <row r="952" spans="2:14" ht="15.75">
      <c r="B952" s="292"/>
      <c r="C952" s="285">
        <v>1991</v>
      </c>
      <c r="D952" s="343" t="s">
        <v>898</v>
      </c>
      <c r="E952" s="287">
        <f>F952+G952+H952</f>
        <v>0</v>
      </c>
      <c r="F952" s="173"/>
      <c r="G952" s="174"/>
      <c r="H952" s="1410"/>
      <c r="I952" s="173"/>
      <c r="J952" s="174"/>
      <c r="K952" s="1410"/>
      <c r="L952" s="287">
        <f>I952+J952+K952</f>
        <v>0</v>
      </c>
      <c r="M952" s="12">
        <f t="shared" si="215"/>
      </c>
      <c r="N952" s="13"/>
    </row>
    <row r="953" spans="2:14" ht="15.75">
      <c r="B953" s="272">
        <v>2100</v>
      </c>
      <c r="C953" s="1738" t="s">
        <v>708</v>
      </c>
      <c r="D953" s="1739"/>
      <c r="E953" s="310">
        <f aca="true" t="shared" si="217" ref="E953:L953">SUM(E954:E958)</f>
        <v>0</v>
      </c>
      <c r="F953" s="274">
        <f t="shared" si="217"/>
        <v>0</v>
      </c>
      <c r="G953" s="275">
        <f t="shared" si="217"/>
        <v>0</v>
      </c>
      <c r="H953" s="276">
        <f t="shared" si="217"/>
        <v>0</v>
      </c>
      <c r="I953" s="274">
        <f t="shared" si="217"/>
        <v>0</v>
      </c>
      <c r="J953" s="275">
        <f t="shared" si="217"/>
        <v>0</v>
      </c>
      <c r="K953" s="276">
        <f t="shared" si="217"/>
        <v>0</v>
      </c>
      <c r="L953" s="310">
        <f t="shared" si="217"/>
        <v>0</v>
      </c>
      <c r="M953" s="12">
        <f t="shared" si="215"/>
      </c>
      <c r="N953" s="13"/>
    </row>
    <row r="954" spans="2:14" ht="15.75">
      <c r="B954" s="292"/>
      <c r="C954" s="279">
        <v>2110</v>
      </c>
      <c r="D954" s="344" t="s">
        <v>209</v>
      </c>
      <c r="E954" s="281">
        <f>F954+G954+H954</f>
        <v>0</v>
      </c>
      <c r="F954" s="152"/>
      <c r="G954" s="153"/>
      <c r="H954" s="1407"/>
      <c r="I954" s="152"/>
      <c r="J954" s="153"/>
      <c r="K954" s="1407"/>
      <c r="L954" s="281">
        <f>I954+J954+K954</f>
        <v>0</v>
      </c>
      <c r="M954" s="12">
        <f t="shared" si="215"/>
      </c>
      <c r="N954" s="13"/>
    </row>
    <row r="955" spans="2:14" ht="15.75">
      <c r="B955" s="341"/>
      <c r="C955" s="293">
        <v>2120</v>
      </c>
      <c r="D955" s="300" t="s">
        <v>210</v>
      </c>
      <c r="E955" s="295">
        <f>F955+G955+H955</f>
        <v>0</v>
      </c>
      <c r="F955" s="158"/>
      <c r="G955" s="159"/>
      <c r="H955" s="1409"/>
      <c r="I955" s="158"/>
      <c r="J955" s="159"/>
      <c r="K955" s="1409"/>
      <c r="L955" s="295">
        <f>I955+J955+K955</f>
        <v>0</v>
      </c>
      <c r="M955" s="12">
        <f t="shared" si="215"/>
      </c>
      <c r="N955" s="13"/>
    </row>
    <row r="956" spans="2:14" ht="15.75">
      <c r="B956" s="341"/>
      <c r="C956" s="293">
        <v>2125</v>
      </c>
      <c r="D956" s="300" t="s">
        <v>211</v>
      </c>
      <c r="E956" s="295">
        <f>F956+G956+H956</f>
        <v>0</v>
      </c>
      <c r="F956" s="484">
        <v>0</v>
      </c>
      <c r="G956" s="485">
        <v>0</v>
      </c>
      <c r="H956" s="160">
        <v>0</v>
      </c>
      <c r="I956" s="484">
        <v>0</v>
      </c>
      <c r="J956" s="485">
        <v>0</v>
      </c>
      <c r="K956" s="160">
        <v>0</v>
      </c>
      <c r="L956" s="295">
        <f>I956+J956+K956</f>
        <v>0</v>
      </c>
      <c r="M956" s="12">
        <f t="shared" si="215"/>
      </c>
      <c r="N956" s="13"/>
    </row>
    <row r="957" spans="2:14" ht="15.75">
      <c r="B957" s="291"/>
      <c r="C957" s="293">
        <v>2140</v>
      </c>
      <c r="D957" s="300" t="s">
        <v>212</v>
      </c>
      <c r="E957" s="295">
        <f>F957+G957+H957</f>
        <v>0</v>
      </c>
      <c r="F957" s="484">
        <v>0</v>
      </c>
      <c r="G957" s="485">
        <v>0</v>
      </c>
      <c r="H957" s="160">
        <v>0</v>
      </c>
      <c r="I957" s="484">
        <v>0</v>
      </c>
      <c r="J957" s="485">
        <v>0</v>
      </c>
      <c r="K957" s="160">
        <v>0</v>
      </c>
      <c r="L957" s="295">
        <f>I957+J957+K957</f>
        <v>0</v>
      </c>
      <c r="M957" s="12">
        <f t="shared" si="215"/>
      </c>
      <c r="N957" s="13"/>
    </row>
    <row r="958" spans="2:14" ht="15.75">
      <c r="B958" s="292"/>
      <c r="C958" s="285">
        <v>2190</v>
      </c>
      <c r="D958" s="345" t="s">
        <v>213</v>
      </c>
      <c r="E958" s="287">
        <f>F958+G958+H958</f>
        <v>0</v>
      </c>
      <c r="F958" s="173"/>
      <c r="G958" s="174"/>
      <c r="H958" s="1410"/>
      <c r="I958" s="173"/>
      <c r="J958" s="174"/>
      <c r="K958" s="1410"/>
      <c r="L958" s="287">
        <f>I958+J958+K958</f>
        <v>0</v>
      </c>
      <c r="M958" s="12">
        <f t="shared" si="215"/>
      </c>
      <c r="N958" s="13"/>
    </row>
    <row r="959" spans="2:14" ht="15.75">
      <c r="B959" s="272">
        <v>2200</v>
      </c>
      <c r="C959" s="1738" t="s">
        <v>214</v>
      </c>
      <c r="D959" s="1739"/>
      <c r="E959" s="310">
        <f aca="true" t="shared" si="218" ref="E959:L959">SUM(E960:E961)</f>
        <v>0</v>
      </c>
      <c r="F959" s="274">
        <f t="shared" si="218"/>
        <v>0</v>
      </c>
      <c r="G959" s="275">
        <f t="shared" si="218"/>
        <v>0</v>
      </c>
      <c r="H959" s="276">
        <f t="shared" si="218"/>
        <v>0</v>
      </c>
      <c r="I959" s="274">
        <f t="shared" si="218"/>
        <v>0</v>
      </c>
      <c r="J959" s="275">
        <f t="shared" si="218"/>
        <v>0</v>
      </c>
      <c r="K959" s="276">
        <f t="shared" si="218"/>
        <v>0</v>
      </c>
      <c r="L959" s="310">
        <f t="shared" si="218"/>
        <v>0</v>
      </c>
      <c r="M959" s="12">
        <f t="shared" si="215"/>
      </c>
      <c r="N959" s="13"/>
    </row>
    <row r="960" spans="2:14" ht="15.75">
      <c r="B960" s="292"/>
      <c r="C960" s="279">
        <v>2221</v>
      </c>
      <c r="D960" s="280" t="s">
        <v>300</v>
      </c>
      <c r="E960" s="281">
        <f aca="true" t="shared" si="219" ref="E960:E965">F960+G960+H960</f>
        <v>0</v>
      </c>
      <c r="F960" s="152"/>
      <c r="G960" s="153"/>
      <c r="H960" s="1407"/>
      <c r="I960" s="152"/>
      <c r="J960" s="153"/>
      <c r="K960" s="1407"/>
      <c r="L960" s="281">
        <f aca="true" t="shared" si="220" ref="L960:L965">I960+J960+K960</f>
        <v>0</v>
      </c>
      <c r="M960" s="12">
        <f t="shared" si="215"/>
      </c>
      <c r="N960" s="13"/>
    </row>
    <row r="961" spans="2:14" ht="15.75">
      <c r="B961" s="292"/>
      <c r="C961" s="285">
        <v>2224</v>
      </c>
      <c r="D961" s="286" t="s">
        <v>215</v>
      </c>
      <c r="E961" s="287">
        <f t="shared" si="219"/>
        <v>0</v>
      </c>
      <c r="F961" s="173"/>
      <c r="G961" s="174"/>
      <c r="H961" s="1410"/>
      <c r="I961" s="173"/>
      <c r="J961" s="174"/>
      <c r="K961" s="1410"/>
      <c r="L961" s="287">
        <f t="shared" si="220"/>
        <v>0</v>
      </c>
      <c r="M961" s="12">
        <f t="shared" si="215"/>
      </c>
      <c r="N961" s="13"/>
    </row>
    <row r="962" spans="2:14" ht="15.75">
      <c r="B962" s="272">
        <v>2500</v>
      </c>
      <c r="C962" s="1738" t="s">
        <v>216</v>
      </c>
      <c r="D962" s="1739"/>
      <c r="E962" s="310">
        <f t="shared" si="219"/>
        <v>0</v>
      </c>
      <c r="F962" s="1411"/>
      <c r="G962" s="1412"/>
      <c r="H962" s="1413"/>
      <c r="I962" s="1411"/>
      <c r="J962" s="1412"/>
      <c r="K962" s="1413"/>
      <c r="L962" s="310">
        <f t="shared" si="220"/>
        <v>0</v>
      </c>
      <c r="M962" s="12">
        <f t="shared" si="215"/>
      </c>
      <c r="N962" s="13"/>
    </row>
    <row r="963" spans="2:14" ht="15.75">
      <c r="B963" s="272">
        <v>2600</v>
      </c>
      <c r="C963" s="1746" t="s">
        <v>217</v>
      </c>
      <c r="D963" s="1747"/>
      <c r="E963" s="310">
        <f t="shared" si="219"/>
        <v>0</v>
      </c>
      <c r="F963" s="1411"/>
      <c r="G963" s="1412"/>
      <c r="H963" s="1413"/>
      <c r="I963" s="1411"/>
      <c r="J963" s="1412"/>
      <c r="K963" s="1413"/>
      <c r="L963" s="310">
        <f t="shared" si="220"/>
        <v>0</v>
      </c>
      <c r="M963" s="12">
        <f t="shared" si="215"/>
      </c>
      <c r="N963" s="13"/>
    </row>
    <row r="964" spans="2:14" ht="15.75">
      <c r="B964" s="272">
        <v>2700</v>
      </c>
      <c r="C964" s="1746" t="s">
        <v>218</v>
      </c>
      <c r="D964" s="1747"/>
      <c r="E964" s="310">
        <f t="shared" si="219"/>
        <v>0</v>
      </c>
      <c r="F964" s="1411"/>
      <c r="G964" s="1412"/>
      <c r="H964" s="1413"/>
      <c r="I964" s="1411"/>
      <c r="J964" s="1412"/>
      <c r="K964" s="1413"/>
      <c r="L964" s="310">
        <f t="shared" si="220"/>
        <v>0</v>
      </c>
      <c r="M964" s="12">
        <f t="shared" si="215"/>
      </c>
      <c r="N964" s="13"/>
    </row>
    <row r="965" spans="2:14" ht="15.75">
      <c r="B965" s="272">
        <v>2800</v>
      </c>
      <c r="C965" s="1746" t="s">
        <v>1646</v>
      </c>
      <c r="D965" s="1747"/>
      <c r="E965" s="310">
        <f t="shared" si="219"/>
        <v>0</v>
      </c>
      <c r="F965" s="1411"/>
      <c r="G965" s="1412"/>
      <c r="H965" s="1413"/>
      <c r="I965" s="1411"/>
      <c r="J965" s="1412"/>
      <c r="K965" s="1413"/>
      <c r="L965" s="310">
        <f t="shared" si="220"/>
        <v>0</v>
      </c>
      <c r="M965" s="12">
        <f t="shared" si="215"/>
      </c>
      <c r="N965" s="13"/>
    </row>
    <row r="966" spans="2:14" ht="15.75">
      <c r="B966" s="272">
        <v>2900</v>
      </c>
      <c r="C966" s="1738" t="s">
        <v>219</v>
      </c>
      <c r="D966" s="1739"/>
      <c r="E966" s="310">
        <f aca="true" t="shared" si="221" ref="E966:L966">SUM(E967:E974)</f>
        <v>0</v>
      </c>
      <c r="F966" s="274">
        <f t="shared" si="221"/>
        <v>0</v>
      </c>
      <c r="G966" s="274">
        <f t="shared" si="221"/>
        <v>0</v>
      </c>
      <c r="H966" s="274">
        <f t="shared" si="221"/>
        <v>0</v>
      </c>
      <c r="I966" s="274">
        <f t="shared" si="221"/>
        <v>0</v>
      </c>
      <c r="J966" s="274">
        <f t="shared" si="221"/>
        <v>0</v>
      </c>
      <c r="K966" s="274">
        <f t="shared" si="221"/>
        <v>0</v>
      </c>
      <c r="L966" s="274">
        <f t="shared" si="221"/>
        <v>0</v>
      </c>
      <c r="M966" s="12">
        <f t="shared" si="215"/>
      </c>
      <c r="N966" s="13"/>
    </row>
    <row r="967" spans="2:14" ht="15.75">
      <c r="B967" s="346"/>
      <c r="C967" s="279">
        <v>2910</v>
      </c>
      <c r="D967" s="347" t="s">
        <v>1938</v>
      </c>
      <c r="E967" s="281">
        <f aca="true" t="shared" si="222" ref="E967:E974">F967+G967+H967</f>
        <v>0</v>
      </c>
      <c r="F967" s="152"/>
      <c r="G967" s="153"/>
      <c r="H967" s="1407"/>
      <c r="I967" s="152"/>
      <c r="J967" s="153"/>
      <c r="K967" s="1407"/>
      <c r="L967" s="281">
        <f aca="true" t="shared" si="223" ref="L967:L974">I967+J967+K967</f>
        <v>0</v>
      </c>
      <c r="M967" s="12">
        <f t="shared" si="215"/>
      </c>
      <c r="N967" s="13"/>
    </row>
    <row r="968" spans="2:14" ht="15.75">
      <c r="B968" s="346"/>
      <c r="C968" s="279">
        <v>2920</v>
      </c>
      <c r="D968" s="347" t="s">
        <v>220</v>
      </c>
      <c r="E968" s="281">
        <f t="shared" si="222"/>
        <v>0</v>
      </c>
      <c r="F968" s="152"/>
      <c r="G968" s="153"/>
      <c r="H968" s="1407"/>
      <c r="I968" s="152"/>
      <c r="J968" s="153"/>
      <c r="K968" s="1407"/>
      <c r="L968" s="281">
        <f t="shared" si="223"/>
        <v>0</v>
      </c>
      <c r="M968" s="12">
        <f t="shared" si="215"/>
      </c>
      <c r="N968" s="13"/>
    </row>
    <row r="969" spans="2:14" ht="31.5">
      <c r="B969" s="346"/>
      <c r="C969" s="324">
        <v>2969</v>
      </c>
      <c r="D969" s="348" t="s">
        <v>221</v>
      </c>
      <c r="E969" s="326">
        <f t="shared" si="222"/>
        <v>0</v>
      </c>
      <c r="F969" s="445"/>
      <c r="G969" s="446"/>
      <c r="H969" s="1414"/>
      <c r="I969" s="445"/>
      <c r="J969" s="446"/>
      <c r="K969" s="1414"/>
      <c r="L969" s="326">
        <f t="shared" si="223"/>
        <v>0</v>
      </c>
      <c r="M969" s="12">
        <f t="shared" si="215"/>
      </c>
      <c r="N969" s="13"/>
    </row>
    <row r="970" spans="2:14" ht="31.5">
      <c r="B970" s="346"/>
      <c r="C970" s="349">
        <v>2970</v>
      </c>
      <c r="D970" s="350" t="s">
        <v>222</v>
      </c>
      <c r="E970" s="351">
        <f t="shared" si="222"/>
        <v>0</v>
      </c>
      <c r="F970" s="625"/>
      <c r="G970" s="626"/>
      <c r="H970" s="1415"/>
      <c r="I970" s="625"/>
      <c r="J970" s="626"/>
      <c r="K970" s="1415"/>
      <c r="L970" s="351">
        <f t="shared" si="223"/>
        <v>0</v>
      </c>
      <c r="M970" s="12">
        <f t="shared" si="215"/>
      </c>
      <c r="N970" s="13"/>
    </row>
    <row r="971" spans="2:14" ht="15.75">
      <c r="B971" s="346"/>
      <c r="C971" s="333">
        <v>2989</v>
      </c>
      <c r="D971" s="355" t="s">
        <v>223</v>
      </c>
      <c r="E971" s="335">
        <f t="shared" si="222"/>
        <v>0</v>
      </c>
      <c r="F971" s="589"/>
      <c r="G971" s="590"/>
      <c r="H971" s="1416"/>
      <c r="I971" s="589"/>
      <c r="J971" s="590"/>
      <c r="K971" s="1416"/>
      <c r="L971" s="335">
        <f t="shared" si="223"/>
        <v>0</v>
      </c>
      <c r="M971" s="12">
        <f t="shared" si="215"/>
      </c>
      <c r="N971" s="13"/>
    </row>
    <row r="972" spans="2:14" ht="15.75">
      <c r="B972" s="292"/>
      <c r="C972" s="318">
        <v>2990</v>
      </c>
      <c r="D972" s="356" t="s">
        <v>1957</v>
      </c>
      <c r="E972" s="320">
        <f t="shared" si="222"/>
        <v>0</v>
      </c>
      <c r="F972" s="450"/>
      <c r="G972" s="451"/>
      <c r="H972" s="1417"/>
      <c r="I972" s="450"/>
      <c r="J972" s="451"/>
      <c r="K972" s="1417"/>
      <c r="L972" s="320">
        <f t="shared" si="223"/>
        <v>0</v>
      </c>
      <c r="M972" s="12">
        <f t="shared" si="215"/>
      </c>
      <c r="N972" s="13"/>
    </row>
    <row r="973" spans="2:14" ht="15.75">
      <c r="B973" s="292"/>
      <c r="C973" s="318">
        <v>2991</v>
      </c>
      <c r="D973" s="356" t="s">
        <v>224</v>
      </c>
      <c r="E973" s="320">
        <f t="shared" si="222"/>
        <v>0</v>
      </c>
      <c r="F973" s="450"/>
      <c r="G973" s="451"/>
      <c r="H973" s="1417"/>
      <c r="I973" s="450"/>
      <c r="J973" s="451"/>
      <c r="K973" s="1417"/>
      <c r="L973" s="320">
        <f t="shared" si="223"/>
        <v>0</v>
      </c>
      <c r="M973" s="12">
        <f t="shared" si="215"/>
      </c>
      <c r="N973" s="13"/>
    </row>
    <row r="974" spans="2:14" ht="15.75">
      <c r="B974" s="292"/>
      <c r="C974" s="285">
        <v>2992</v>
      </c>
      <c r="D974" s="357" t="s">
        <v>225</v>
      </c>
      <c r="E974" s="287">
        <f t="shared" si="222"/>
        <v>0</v>
      </c>
      <c r="F974" s="173"/>
      <c r="G974" s="174"/>
      <c r="H974" s="1410"/>
      <c r="I974" s="173"/>
      <c r="J974" s="174"/>
      <c r="K974" s="1410"/>
      <c r="L974" s="287">
        <f t="shared" si="223"/>
        <v>0</v>
      </c>
      <c r="M974" s="12">
        <f t="shared" si="215"/>
      </c>
      <c r="N974" s="13"/>
    </row>
    <row r="975" spans="2:14" ht="15.75">
      <c r="B975" s="272">
        <v>3300</v>
      </c>
      <c r="C975" s="358" t="s">
        <v>1988</v>
      </c>
      <c r="D975" s="1468"/>
      <c r="E975" s="310">
        <f aca="true" t="shared" si="224" ref="E975:L975">SUM(E976:E980)</f>
        <v>0</v>
      </c>
      <c r="F975" s="274">
        <f t="shared" si="224"/>
        <v>0</v>
      </c>
      <c r="G975" s="275">
        <f t="shared" si="224"/>
        <v>0</v>
      </c>
      <c r="H975" s="276">
        <f t="shared" si="224"/>
        <v>0</v>
      </c>
      <c r="I975" s="274">
        <f t="shared" si="224"/>
        <v>0</v>
      </c>
      <c r="J975" s="275">
        <f t="shared" si="224"/>
        <v>0</v>
      </c>
      <c r="K975" s="276">
        <f t="shared" si="224"/>
        <v>0</v>
      </c>
      <c r="L975" s="310">
        <f t="shared" si="224"/>
        <v>0</v>
      </c>
      <c r="M975" s="12">
        <f t="shared" si="215"/>
      </c>
      <c r="N975" s="13"/>
    </row>
    <row r="976" spans="2:14" ht="15.75">
      <c r="B976" s="291"/>
      <c r="C976" s="279">
        <v>3301</v>
      </c>
      <c r="D976" s="359" t="s">
        <v>226</v>
      </c>
      <c r="E976" s="281">
        <f aca="true" t="shared" si="225" ref="E976:E983">F976+G976+H976</f>
        <v>0</v>
      </c>
      <c r="F976" s="482">
        <v>0</v>
      </c>
      <c r="G976" s="483">
        <v>0</v>
      </c>
      <c r="H976" s="154">
        <v>0</v>
      </c>
      <c r="I976" s="482">
        <v>0</v>
      </c>
      <c r="J976" s="483">
        <v>0</v>
      </c>
      <c r="K976" s="154">
        <v>0</v>
      </c>
      <c r="L976" s="281">
        <f aca="true" t="shared" si="226" ref="L976:L983">I976+J976+K976</f>
        <v>0</v>
      </c>
      <c r="M976" s="12">
        <f t="shared" si="215"/>
      </c>
      <c r="N976" s="13"/>
    </row>
    <row r="977" spans="2:14" ht="15.75">
      <c r="B977" s="291"/>
      <c r="C977" s="293">
        <v>3302</v>
      </c>
      <c r="D977" s="360" t="s">
        <v>702</v>
      </c>
      <c r="E977" s="295">
        <f t="shared" si="225"/>
        <v>0</v>
      </c>
      <c r="F977" s="484">
        <v>0</v>
      </c>
      <c r="G977" s="485">
        <v>0</v>
      </c>
      <c r="H977" s="160">
        <v>0</v>
      </c>
      <c r="I977" s="484">
        <v>0</v>
      </c>
      <c r="J977" s="485">
        <v>0</v>
      </c>
      <c r="K977" s="160">
        <v>0</v>
      </c>
      <c r="L977" s="295">
        <f t="shared" si="226"/>
        <v>0</v>
      </c>
      <c r="M977" s="12">
        <f aca="true" t="shared" si="227" ref="M977:M1008">(IF($E977&lt;&gt;0,$M$2,IF($L977&lt;&gt;0,$M$2,"")))</f>
      </c>
      <c r="N977" s="13"/>
    </row>
    <row r="978" spans="2:14" ht="15.75">
      <c r="B978" s="291"/>
      <c r="C978" s="293">
        <v>3304</v>
      </c>
      <c r="D978" s="360" t="s">
        <v>227</v>
      </c>
      <c r="E978" s="295">
        <f t="shared" si="225"/>
        <v>0</v>
      </c>
      <c r="F978" s="484">
        <v>0</v>
      </c>
      <c r="G978" s="485">
        <v>0</v>
      </c>
      <c r="H978" s="160">
        <v>0</v>
      </c>
      <c r="I978" s="484">
        <v>0</v>
      </c>
      <c r="J978" s="485">
        <v>0</v>
      </c>
      <c r="K978" s="160">
        <v>0</v>
      </c>
      <c r="L978" s="295">
        <f t="shared" si="226"/>
        <v>0</v>
      </c>
      <c r="M978" s="12">
        <f t="shared" si="227"/>
      </c>
      <c r="N978" s="13"/>
    </row>
    <row r="979" spans="2:14" ht="31.5">
      <c r="B979" s="291"/>
      <c r="C979" s="285">
        <v>3306</v>
      </c>
      <c r="D979" s="361" t="s">
        <v>1643</v>
      </c>
      <c r="E979" s="295">
        <f t="shared" si="225"/>
        <v>0</v>
      </c>
      <c r="F979" s="484">
        <v>0</v>
      </c>
      <c r="G979" s="485">
        <v>0</v>
      </c>
      <c r="H979" s="160">
        <v>0</v>
      </c>
      <c r="I979" s="484">
        <v>0</v>
      </c>
      <c r="J979" s="485">
        <v>0</v>
      </c>
      <c r="K979" s="160">
        <v>0</v>
      </c>
      <c r="L979" s="295">
        <f t="shared" si="226"/>
        <v>0</v>
      </c>
      <c r="M979" s="12">
        <f t="shared" si="227"/>
      </c>
      <c r="N979" s="13"/>
    </row>
    <row r="980" spans="2:14" ht="15.75">
      <c r="B980" s="291"/>
      <c r="C980" s="285">
        <v>3307</v>
      </c>
      <c r="D980" s="361" t="s">
        <v>2040</v>
      </c>
      <c r="E980" s="287">
        <f t="shared" si="225"/>
        <v>0</v>
      </c>
      <c r="F980" s="486">
        <v>0</v>
      </c>
      <c r="G980" s="487">
        <v>0</v>
      </c>
      <c r="H980" s="175">
        <v>0</v>
      </c>
      <c r="I980" s="486">
        <v>0</v>
      </c>
      <c r="J980" s="487">
        <v>0</v>
      </c>
      <c r="K980" s="175">
        <v>0</v>
      </c>
      <c r="L980" s="287">
        <f t="shared" si="226"/>
        <v>0</v>
      </c>
      <c r="M980" s="12">
        <f t="shared" si="227"/>
      </c>
      <c r="N980" s="13"/>
    </row>
    <row r="981" spans="2:14" ht="15.75">
      <c r="B981" s="272">
        <v>3900</v>
      </c>
      <c r="C981" s="1738" t="s">
        <v>228</v>
      </c>
      <c r="D981" s="1739"/>
      <c r="E981" s="310">
        <f t="shared" si="225"/>
        <v>0</v>
      </c>
      <c r="F981" s="1458">
        <v>0</v>
      </c>
      <c r="G981" s="1459">
        <v>0</v>
      </c>
      <c r="H981" s="1460">
        <v>0</v>
      </c>
      <c r="I981" s="1458">
        <v>0</v>
      </c>
      <c r="J981" s="1459">
        <v>0</v>
      </c>
      <c r="K981" s="1460">
        <v>0</v>
      </c>
      <c r="L981" s="310">
        <f t="shared" si="226"/>
        <v>0</v>
      </c>
      <c r="M981" s="12">
        <f t="shared" si="227"/>
      </c>
      <c r="N981" s="13"/>
    </row>
    <row r="982" spans="2:14" ht="15.75">
      <c r="B982" s="272">
        <v>4000</v>
      </c>
      <c r="C982" s="1738" t="s">
        <v>229</v>
      </c>
      <c r="D982" s="1739"/>
      <c r="E982" s="310">
        <f t="shared" si="225"/>
        <v>0</v>
      </c>
      <c r="F982" s="1411"/>
      <c r="G982" s="1412"/>
      <c r="H982" s="1413"/>
      <c r="I982" s="1411"/>
      <c r="J982" s="1412"/>
      <c r="K982" s="1413"/>
      <c r="L982" s="310">
        <f t="shared" si="226"/>
        <v>0</v>
      </c>
      <c r="M982" s="12">
        <f t="shared" si="227"/>
      </c>
      <c r="N982" s="13"/>
    </row>
    <row r="983" spans="2:14" ht="15.75">
      <c r="B983" s="272">
        <v>4100</v>
      </c>
      <c r="C983" s="1738" t="s">
        <v>230</v>
      </c>
      <c r="D983" s="1739"/>
      <c r="E983" s="310">
        <f t="shared" si="225"/>
        <v>0</v>
      </c>
      <c r="F983" s="1459">
        <v>0</v>
      </c>
      <c r="G983" s="1459">
        <v>0</v>
      </c>
      <c r="H983" s="1460">
        <v>0</v>
      </c>
      <c r="I983" s="1647">
        <v>0</v>
      </c>
      <c r="J983" s="1459">
        <v>0</v>
      </c>
      <c r="K983" s="1459">
        <v>0</v>
      </c>
      <c r="L983" s="310">
        <f t="shared" si="226"/>
        <v>0</v>
      </c>
      <c r="M983" s="12">
        <f t="shared" si="227"/>
      </c>
      <c r="N983" s="13"/>
    </row>
    <row r="984" spans="2:14" ht="15.75">
      <c r="B984" s="272">
        <v>4200</v>
      </c>
      <c r="C984" s="1738" t="s">
        <v>231</v>
      </c>
      <c r="D984" s="1739"/>
      <c r="E984" s="310">
        <f aca="true" t="shared" si="228" ref="E984:L984">SUM(E985:E990)</f>
        <v>0</v>
      </c>
      <c r="F984" s="274">
        <f t="shared" si="228"/>
        <v>0</v>
      </c>
      <c r="G984" s="275">
        <f t="shared" si="228"/>
        <v>0</v>
      </c>
      <c r="H984" s="276">
        <f t="shared" si="228"/>
        <v>0</v>
      </c>
      <c r="I984" s="274">
        <f t="shared" si="228"/>
        <v>0</v>
      </c>
      <c r="J984" s="275">
        <f t="shared" si="228"/>
        <v>0</v>
      </c>
      <c r="K984" s="276">
        <f t="shared" si="228"/>
        <v>0</v>
      </c>
      <c r="L984" s="310">
        <f t="shared" si="228"/>
        <v>0</v>
      </c>
      <c r="M984" s="12">
        <f t="shared" si="227"/>
      </c>
      <c r="N984" s="13"/>
    </row>
    <row r="985" spans="2:14" ht="15.75">
      <c r="B985" s="362"/>
      <c r="C985" s="279">
        <v>4201</v>
      </c>
      <c r="D985" s="280" t="s">
        <v>232</v>
      </c>
      <c r="E985" s="281">
        <f aca="true" t="shared" si="229" ref="E985:E990">F985+G985+H985</f>
        <v>0</v>
      </c>
      <c r="F985" s="152"/>
      <c r="G985" s="153"/>
      <c r="H985" s="1407"/>
      <c r="I985" s="152"/>
      <c r="J985" s="153"/>
      <c r="K985" s="1407"/>
      <c r="L985" s="281">
        <f aca="true" t="shared" si="230" ref="L985:L990">I985+J985+K985</f>
        <v>0</v>
      </c>
      <c r="M985" s="12">
        <f t="shared" si="227"/>
      </c>
      <c r="N985" s="13"/>
    </row>
    <row r="986" spans="2:14" ht="15.75">
      <c r="B986" s="362"/>
      <c r="C986" s="293">
        <v>4202</v>
      </c>
      <c r="D986" s="363" t="s">
        <v>233</v>
      </c>
      <c r="E986" s="295">
        <f t="shared" si="229"/>
        <v>0</v>
      </c>
      <c r="F986" s="158"/>
      <c r="G986" s="159"/>
      <c r="H986" s="1409"/>
      <c r="I986" s="158"/>
      <c r="J986" s="159"/>
      <c r="K986" s="1409"/>
      <c r="L986" s="295">
        <f t="shared" si="230"/>
        <v>0</v>
      </c>
      <c r="M986" s="12">
        <f t="shared" si="227"/>
      </c>
      <c r="N986" s="13"/>
    </row>
    <row r="987" spans="2:14" ht="15.75">
      <c r="B987" s="362"/>
      <c r="C987" s="293">
        <v>4214</v>
      </c>
      <c r="D987" s="363" t="s">
        <v>234</v>
      </c>
      <c r="E987" s="295">
        <f t="shared" si="229"/>
        <v>0</v>
      </c>
      <c r="F987" s="158"/>
      <c r="G987" s="159"/>
      <c r="H987" s="1409"/>
      <c r="I987" s="158"/>
      <c r="J987" s="159"/>
      <c r="K987" s="1409"/>
      <c r="L987" s="295">
        <f t="shared" si="230"/>
        <v>0</v>
      </c>
      <c r="M987" s="12">
        <f t="shared" si="227"/>
      </c>
      <c r="N987" s="13"/>
    </row>
    <row r="988" spans="2:14" ht="15.75">
      <c r="B988" s="362"/>
      <c r="C988" s="293">
        <v>4217</v>
      </c>
      <c r="D988" s="363" t="s">
        <v>235</v>
      </c>
      <c r="E988" s="295">
        <f t="shared" si="229"/>
        <v>0</v>
      </c>
      <c r="F988" s="158"/>
      <c r="G988" s="159"/>
      <c r="H988" s="1409"/>
      <c r="I988" s="158"/>
      <c r="J988" s="159"/>
      <c r="K988" s="1409"/>
      <c r="L988" s="295">
        <f t="shared" si="230"/>
        <v>0</v>
      </c>
      <c r="M988" s="12">
        <f t="shared" si="227"/>
      </c>
      <c r="N988" s="13"/>
    </row>
    <row r="989" spans="2:14" ht="15.75">
      <c r="B989" s="362"/>
      <c r="C989" s="293">
        <v>4218</v>
      </c>
      <c r="D989" s="294" t="s">
        <v>236</v>
      </c>
      <c r="E989" s="295">
        <f t="shared" si="229"/>
        <v>0</v>
      </c>
      <c r="F989" s="158"/>
      <c r="G989" s="159"/>
      <c r="H989" s="1409"/>
      <c r="I989" s="158"/>
      <c r="J989" s="159"/>
      <c r="K989" s="1409"/>
      <c r="L989" s="295">
        <f t="shared" si="230"/>
        <v>0</v>
      </c>
      <c r="M989" s="12">
        <f t="shared" si="227"/>
      </c>
      <c r="N989" s="13"/>
    </row>
    <row r="990" spans="2:14" ht="15.75">
      <c r="B990" s="362"/>
      <c r="C990" s="285">
        <v>4219</v>
      </c>
      <c r="D990" s="343" t="s">
        <v>237</v>
      </c>
      <c r="E990" s="287">
        <f t="shared" si="229"/>
        <v>0</v>
      </c>
      <c r="F990" s="173"/>
      <c r="G990" s="174"/>
      <c r="H990" s="1410"/>
      <c r="I990" s="173"/>
      <c r="J990" s="174"/>
      <c r="K990" s="1410"/>
      <c r="L990" s="287">
        <f t="shared" si="230"/>
        <v>0</v>
      </c>
      <c r="M990" s="12">
        <f t="shared" si="227"/>
      </c>
      <c r="N990" s="13"/>
    </row>
    <row r="991" spans="2:14" ht="15.75">
      <c r="B991" s="272">
        <v>4300</v>
      </c>
      <c r="C991" s="1738" t="s">
        <v>1647</v>
      </c>
      <c r="D991" s="1739"/>
      <c r="E991" s="310">
        <f aca="true" t="shared" si="231" ref="E991:L991">SUM(E992:E994)</f>
        <v>0</v>
      </c>
      <c r="F991" s="274">
        <f t="shared" si="231"/>
        <v>0</v>
      </c>
      <c r="G991" s="275">
        <f t="shared" si="231"/>
        <v>0</v>
      </c>
      <c r="H991" s="276">
        <f t="shared" si="231"/>
        <v>0</v>
      </c>
      <c r="I991" s="274">
        <f t="shared" si="231"/>
        <v>0</v>
      </c>
      <c r="J991" s="275">
        <f t="shared" si="231"/>
        <v>0</v>
      </c>
      <c r="K991" s="276">
        <f t="shared" si="231"/>
        <v>0</v>
      </c>
      <c r="L991" s="310">
        <f t="shared" si="231"/>
        <v>0</v>
      </c>
      <c r="M991" s="12">
        <f t="shared" si="227"/>
      </c>
      <c r="N991" s="13"/>
    </row>
    <row r="992" spans="2:14" ht="15.75">
      <c r="B992" s="362"/>
      <c r="C992" s="279">
        <v>4301</v>
      </c>
      <c r="D992" s="311" t="s">
        <v>238</v>
      </c>
      <c r="E992" s="281">
        <f aca="true" t="shared" si="232" ref="E992:E997">F992+G992+H992</f>
        <v>0</v>
      </c>
      <c r="F992" s="152"/>
      <c r="G992" s="153"/>
      <c r="H992" s="1407"/>
      <c r="I992" s="152"/>
      <c r="J992" s="153"/>
      <c r="K992" s="1407"/>
      <c r="L992" s="281">
        <f aca="true" t="shared" si="233" ref="L992:L997">I992+J992+K992</f>
        <v>0</v>
      </c>
      <c r="M992" s="12">
        <f t="shared" si="227"/>
      </c>
      <c r="N992" s="13"/>
    </row>
    <row r="993" spans="2:14" ht="15.75">
      <c r="B993" s="362"/>
      <c r="C993" s="293">
        <v>4302</v>
      </c>
      <c r="D993" s="363" t="s">
        <v>239</v>
      </c>
      <c r="E993" s="295">
        <f t="shared" si="232"/>
        <v>0</v>
      </c>
      <c r="F993" s="158"/>
      <c r="G993" s="159"/>
      <c r="H993" s="1409"/>
      <c r="I993" s="158"/>
      <c r="J993" s="159"/>
      <c r="K993" s="1409"/>
      <c r="L993" s="295">
        <f t="shared" si="233"/>
        <v>0</v>
      </c>
      <c r="M993" s="12">
        <f t="shared" si="227"/>
      </c>
      <c r="N993" s="13"/>
    </row>
    <row r="994" spans="2:14" ht="15.75">
      <c r="B994" s="362"/>
      <c r="C994" s="285">
        <v>4309</v>
      </c>
      <c r="D994" s="301" t="s">
        <v>240</v>
      </c>
      <c r="E994" s="287">
        <f t="shared" si="232"/>
        <v>0</v>
      </c>
      <c r="F994" s="173"/>
      <c r="G994" s="174"/>
      <c r="H994" s="1410"/>
      <c r="I994" s="173"/>
      <c r="J994" s="174"/>
      <c r="K994" s="1410"/>
      <c r="L994" s="287">
        <f t="shared" si="233"/>
        <v>0</v>
      </c>
      <c r="M994" s="12">
        <f t="shared" si="227"/>
      </c>
      <c r="N994" s="13"/>
    </row>
    <row r="995" spans="2:14" ht="15.75">
      <c r="B995" s="272">
        <v>4400</v>
      </c>
      <c r="C995" s="1738" t="s">
        <v>1644</v>
      </c>
      <c r="D995" s="1739"/>
      <c r="E995" s="310">
        <f t="shared" si="232"/>
        <v>0</v>
      </c>
      <c r="F995" s="1411"/>
      <c r="G995" s="1412"/>
      <c r="H995" s="1413"/>
      <c r="I995" s="1411"/>
      <c r="J995" s="1412"/>
      <c r="K995" s="1413"/>
      <c r="L995" s="310">
        <f t="shared" si="233"/>
        <v>0</v>
      </c>
      <c r="M995" s="12">
        <f t="shared" si="227"/>
      </c>
      <c r="N995" s="13"/>
    </row>
    <row r="996" spans="2:14" ht="15.75">
      <c r="B996" s="272">
        <v>4500</v>
      </c>
      <c r="C996" s="1738" t="s">
        <v>1645</v>
      </c>
      <c r="D996" s="1739"/>
      <c r="E996" s="310">
        <f t="shared" si="232"/>
        <v>0</v>
      </c>
      <c r="F996" s="1411"/>
      <c r="G996" s="1412"/>
      <c r="H996" s="1413"/>
      <c r="I996" s="1411"/>
      <c r="J996" s="1412"/>
      <c r="K996" s="1413"/>
      <c r="L996" s="310">
        <f t="shared" si="233"/>
        <v>0</v>
      </c>
      <c r="M996" s="12">
        <f t="shared" si="227"/>
      </c>
      <c r="N996" s="13"/>
    </row>
    <row r="997" spans="2:14" ht="15.75">
      <c r="B997" s="272">
        <v>4600</v>
      </c>
      <c r="C997" s="1746" t="s">
        <v>241</v>
      </c>
      <c r="D997" s="1747"/>
      <c r="E997" s="310">
        <f t="shared" si="232"/>
        <v>0</v>
      </c>
      <c r="F997" s="1411"/>
      <c r="G997" s="1412"/>
      <c r="H997" s="1413"/>
      <c r="I997" s="1411"/>
      <c r="J997" s="1412"/>
      <c r="K997" s="1413"/>
      <c r="L997" s="310">
        <f t="shared" si="233"/>
        <v>0</v>
      </c>
      <c r="M997" s="12">
        <f t="shared" si="227"/>
      </c>
      <c r="N997" s="13"/>
    </row>
    <row r="998" spans="2:14" ht="15.75">
      <c r="B998" s="272">
        <v>4900</v>
      </c>
      <c r="C998" s="1738" t="s">
        <v>267</v>
      </c>
      <c r="D998" s="1739"/>
      <c r="E998" s="310">
        <f aca="true" t="shared" si="234" ref="E998:L998">+E999+E1000</f>
        <v>0</v>
      </c>
      <c r="F998" s="274">
        <f t="shared" si="234"/>
        <v>0</v>
      </c>
      <c r="G998" s="275">
        <f t="shared" si="234"/>
        <v>0</v>
      </c>
      <c r="H998" s="276">
        <f t="shared" si="234"/>
        <v>0</v>
      </c>
      <c r="I998" s="274">
        <f t="shared" si="234"/>
        <v>0</v>
      </c>
      <c r="J998" s="275">
        <f t="shared" si="234"/>
        <v>0</v>
      </c>
      <c r="K998" s="276">
        <f t="shared" si="234"/>
        <v>0</v>
      </c>
      <c r="L998" s="310">
        <f t="shared" si="234"/>
        <v>0</v>
      </c>
      <c r="M998" s="12">
        <f t="shared" si="227"/>
      </c>
      <c r="N998" s="13"/>
    </row>
    <row r="999" spans="2:14" ht="15.75">
      <c r="B999" s="362"/>
      <c r="C999" s="279">
        <v>4901</v>
      </c>
      <c r="D999" s="364" t="s">
        <v>268</v>
      </c>
      <c r="E999" s="281">
        <f>F999+G999+H999</f>
        <v>0</v>
      </c>
      <c r="F999" s="152"/>
      <c r="G999" s="153"/>
      <c r="H999" s="1407"/>
      <c r="I999" s="152"/>
      <c r="J999" s="153"/>
      <c r="K999" s="1407"/>
      <c r="L999" s="281">
        <f>I999+J999+K999</f>
        <v>0</v>
      </c>
      <c r="M999" s="12">
        <f t="shared" si="227"/>
      </c>
      <c r="N999" s="13"/>
    </row>
    <row r="1000" spans="2:14" ht="15.75">
      <c r="B1000" s="362"/>
      <c r="C1000" s="285">
        <v>4902</v>
      </c>
      <c r="D1000" s="301" t="s">
        <v>269</v>
      </c>
      <c r="E1000" s="287">
        <f>F1000+G1000+H1000</f>
        <v>0</v>
      </c>
      <c r="F1000" s="173"/>
      <c r="G1000" s="174"/>
      <c r="H1000" s="1410"/>
      <c r="I1000" s="173"/>
      <c r="J1000" s="174"/>
      <c r="K1000" s="1410"/>
      <c r="L1000" s="287">
        <f>I1000+J1000+K1000</f>
        <v>0</v>
      </c>
      <c r="M1000" s="12">
        <f t="shared" si="227"/>
      </c>
      <c r="N1000" s="13"/>
    </row>
    <row r="1001" spans="2:14" ht="15.75">
      <c r="B1001" s="365">
        <v>5100</v>
      </c>
      <c r="C1001" s="1742" t="s">
        <v>242</v>
      </c>
      <c r="D1001" s="1743"/>
      <c r="E1001" s="310">
        <f>F1001+G1001+H1001</f>
        <v>0</v>
      </c>
      <c r="F1001" s="1411"/>
      <c r="G1001" s="1412"/>
      <c r="H1001" s="1413"/>
      <c r="I1001" s="1411"/>
      <c r="J1001" s="1412"/>
      <c r="K1001" s="1413"/>
      <c r="L1001" s="310">
        <f>I1001+J1001+K1001</f>
        <v>0</v>
      </c>
      <c r="M1001" s="12">
        <f t="shared" si="227"/>
      </c>
      <c r="N1001" s="13"/>
    </row>
    <row r="1002" spans="2:14" ht="15.75">
      <c r="B1002" s="365">
        <v>5200</v>
      </c>
      <c r="C1002" s="1742" t="s">
        <v>243</v>
      </c>
      <c r="D1002" s="1743"/>
      <c r="E1002" s="310">
        <f aca="true" t="shared" si="235" ref="E1002:L1002">SUM(E1003:E1009)</f>
        <v>0</v>
      </c>
      <c r="F1002" s="274">
        <f t="shared" si="235"/>
        <v>0</v>
      </c>
      <c r="G1002" s="275">
        <f t="shared" si="235"/>
        <v>0</v>
      </c>
      <c r="H1002" s="276">
        <f t="shared" si="235"/>
        <v>0</v>
      </c>
      <c r="I1002" s="274">
        <f t="shared" si="235"/>
        <v>0</v>
      </c>
      <c r="J1002" s="275">
        <f t="shared" si="235"/>
        <v>0</v>
      </c>
      <c r="K1002" s="276">
        <f t="shared" si="235"/>
        <v>0</v>
      </c>
      <c r="L1002" s="310">
        <f t="shared" si="235"/>
        <v>0</v>
      </c>
      <c r="M1002" s="12">
        <f t="shared" si="227"/>
      </c>
      <c r="N1002" s="13"/>
    </row>
    <row r="1003" spans="2:14" ht="15.75">
      <c r="B1003" s="366"/>
      <c r="C1003" s="367">
        <v>5201</v>
      </c>
      <c r="D1003" s="368" t="s">
        <v>244</v>
      </c>
      <c r="E1003" s="281">
        <f aca="true" t="shared" si="236" ref="E1003:E1009">F1003+G1003+H1003</f>
        <v>0</v>
      </c>
      <c r="F1003" s="152"/>
      <c r="G1003" s="153"/>
      <c r="H1003" s="1407"/>
      <c r="I1003" s="152"/>
      <c r="J1003" s="153"/>
      <c r="K1003" s="1407"/>
      <c r="L1003" s="281">
        <f aca="true" t="shared" si="237" ref="L1003:L1009">I1003+J1003+K1003</f>
        <v>0</v>
      </c>
      <c r="M1003" s="12">
        <f t="shared" si="227"/>
      </c>
      <c r="N1003" s="13"/>
    </row>
    <row r="1004" spans="2:14" ht="15.75">
      <c r="B1004" s="366"/>
      <c r="C1004" s="369">
        <v>5202</v>
      </c>
      <c r="D1004" s="370" t="s">
        <v>245</v>
      </c>
      <c r="E1004" s="295">
        <f t="shared" si="236"/>
        <v>0</v>
      </c>
      <c r="F1004" s="158"/>
      <c r="G1004" s="159"/>
      <c r="H1004" s="1409"/>
      <c r="I1004" s="158"/>
      <c r="J1004" s="159"/>
      <c r="K1004" s="1409"/>
      <c r="L1004" s="295">
        <f t="shared" si="237"/>
        <v>0</v>
      </c>
      <c r="M1004" s="12">
        <f t="shared" si="227"/>
      </c>
      <c r="N1004" s="13"/>
    </row>
    <row r="1005" spans="2:14" ht="15.75">
      <c r="B1005" s="366"/>
      <c r="C1005" s="369">
        <v>5203</v>
      </c>
      <c r="D1005" s="370" t="s">
        <v>609</v>
      </c>
      <c r="E1005" s="295">
        <f t="shared" si="236"/>
        <v>0</v>
      </c>
      <c r="F1005" s="158"/>
      <c r="G1005" s="159"/>
      <c r="H1005" s="1409"/>
      <c r="I1005" s="158"/>
      <c r="J1005" s="159"/>
      <c r="K1005" s="1409"/>
      <c r="L1005" s="295">
        <f t="shared" si="237"/>
        <v>0</v>
      </c>
      <c r="M1005" s="12">
        <f t="shared" si="227"/>
      </c>
      <c r="N1005" s="13"/>
    </row>
    <row r="1006" spans="2:14" ht="15.75">
      <c r="B1006" s="366"/>
      <c r="C1006" s="369">
        <v>5204</v>
      </c>
      <c r="D1006" s="370" t="s">
        <v>610</v>
      </c>
      <c r="E1006" s="295">
        <f t="shared" si="236"/>
        <v>0</v>
      </c>
      <c r="F1006" s="158"/>
      <c r="G1006" s="159"/>
      <c r="H1006" s="1409"/>
      <c r="I1006" s="158"/>
      <c r="J1006" s="159"/>
      <c r="K1006" s="1409"/>
      <c r="L1006" s="295">
        <f t="shared" si="237"/>
        <v>0</v>
      </c>
      <c r="M1006" s="12">
        <f t="shared" si="227"/>
      </c>
      <c r="N1006" s="13"/>
    </row>
    <row r="1007" spans="2:14" ht="15.75">
      <c r="B1007" s="366"/>
      <c r="C1007" s="369">
        <v>5205</v>
      </c>
      <c r="D1007" s="370" t="s">
        <v>611</v>
      </c>
      <c r="E1007" s="295">
        <f t="shared" si="236"/>
        <v>0</v>
      </c>
      <c r="F1007" s="158"/>
      <c r="G1007" s="159"/>
      <c r="H1007" s="1409"/>
      <c r="I1007" s="158"/>
      <c r="J1007" s="159"/>
      <c r="K1007" s="1409"/>
      <c r="L1007" s="295">
        <f t="shared" si="237"/>
        <v>0</v>
      </c>
      <c r="M1007" s="12">
        <f t="shared" si="227"/>
      </c>
      <c r="N1007" s="13"/>
    </row>
    <row r="1008" spans="2:14" ht="15.75">
      <c r="B1008" s="366"/>
      <c r="C1008" s="369">
        <v>5206</v>
      </c>
      <c r="D1008" s="370" t="s">
        <v>612</v>
      </c>
      <c r="E1008" s="295">
        <f t="shared" si="236"/>
        <v>0</v>
      </c>
      <c r="F1008" s="158"/>
      <c r="G1008" s="159"/>
      <c r="H1008" s="1409"/>
      <c r="I1008" s="158"/>
      <c r="J1008" s="159"/>
      <c r="K1008" s="1409"/>
      <c r="L1008" s="295">
        <f t="shared" si="237"/>
        <v>0</v>
      </c>
      <c r="M1008" s="12">
        <f t="shared" si="227"/>
      </c>
      <c r="N1008" s="13"/>
    </row>
    <row r="1009" spans="2:14" ht="15.75">
      <c r="B1009" s="366"/>
      <c r="C1009" s="371">
        <v>5219</v>
      </c>
      <c r="D1009" s="372" t="s">
        <v>613</v>
      </c>
      <c r="E1009" s="287">
        <f t="shared" si="236"/>
        <v>0</v>
      </c>
      <c r="F1009" s="173"/>
      <c r="G1009" s="174"/>
      <c r="H1009" s="1410"/>
      <c r="I1009" s="173"/>
      <c r="J1009" s="174"/>
      <c r="K1009" s="1410"/>
      <c r="L1009" s="287">
        <f t="shared" si="237"/>
        <v>0</v>
      </c>
      <c r="M1009" s="12">
        <f aca="true" t="shared" si="238" ref="M1009:M1028">(IF($E1009&lt;&gt;0,$M$2,IF($L1009&lt;&gt;0,$M$2,"")))</f>
      </c>
      <c r="N1009" s="13"/>
    </row>
    <row r="1010" spans="2:14" ht="15.75">
      <c r="B1010" s="365">
        <v>5300</v>
      </c>
      <c r="C1010" s="1742" t="s">
        <v>614</v>
      </c>
      <c r="D1010" s="1743"/>
      <c r="E1010" s="310">
        <f aca="true" t="shared" si="239" ref="E1010:L1010">SUM(E1011:E1012)</f>
        <v>0</v>
      </c>
      <c r="F1010" s="274">
        <f t="shared" si="239"/>
        <v>0</v>
      </c>
      <c r="G1010" s="275">
        <f t="shared" si="239"/>
        <v>0</v>
      </c>
      <c r="H1010" s="276">
        <f t="shared" si="239"/>
        <v>0</v>
      </c>
      <c r="I1010" s="274">
        <f t="shared" si="239"/>
        <v>0</v>
      </c>
      <c r="J1010" s="275">
        <f t="shared" si="239"/>
        <v>0</v>
      </c>
      <c r="K1010" s="276">
        <f t="shared" si="239"/>
        <v>0</v>
      </c>
      <c r="L1010" s="310">
        <f t="shared" si="239"/>
        <v>0</v>
      </c>
      <c r="M1010" s="12">
        <f t="shared" si="238"/>
      </c>
      <c r="N1010" s="13"/>
    </row>
    <row r="1011" spans="2:14" ht="15.75">
      <c r="B1011" s="366"/>
      <c r="C1011" s="367">
        <v>5301</v>
      </c>
      <c r="D1011" s="368" t="s">
        <v>301</v>
      </c>
      <c r="E1011" s="281">
        <f>F1011+G1011+H1011</f>
        <v>0</v>
      </c>
      <c r="F1011" s="152"/>
      <c r="G1011" s="153"/>
      <c r="H1011" s="1407"/>
      <c r="I1011" s="152"/>
      <c r="J1011" s="153"/>
      <c r="K1011" s="1407"/>
      <c r="L1011" s="281">
        <f>I1011+J1011+K1011</f>
        <v>0</v>
      </c>
      <c r="M1011" s="12">
        <f t="shared" si="238"/>
      </c>
      <c r="N1011" s="13"/>
    </row>
    <row r="1012" spans="2:14" ht="15.75">
      <c r="B1012" s="366"/>
      <c r="C1012" s="371">
        <v>5309</v>
      </c>
      <c r="D1012" s="372" t="s">
        <v>615</v>
      </c>
      <c r="E1012" s="287">
        <f>F1012+G1012+H1012</f>
        <v>0</v>
      </c>
      <c r="F1012" s="173"/>
      <c r="G1012" s="174"/>
      <c r="H1012" s="1410"/>
      <c r="I1012" s="173"/>
      <c r="J1012" s="174"/>
      <c r="K1012" s="1410"/>
      <c r="L1012" s="287">
        <f>I1012+J1012+K1012</f>
        <v>0</v>
      </c>
      <c r="M1012" s="12">
        <f t="shared" si="238"/>
      </c>
      <c r="N1012" s="13"/>
    </row>
    <row r="1013" spans="2:14" ht="15.75">
      <c r="B1013" s="365">
        <v>5400</v>
      </c>
      <c r="C1013" s="1742" t="s">
        <v>672</v>
      </c>
      <c r="D1013" s="1743"/>
      <c r="E1013" s="310">
        <f>F1013+G1013+H1013</f>
        <v>0</v>
      </c>
      <c r="F1013" s="1411"/>
      <c r="G1013" s="1412"/>
      <c r="H1013" s="1413"/>
      <c r="I1013" s="1411"/>
      <c r="J1013" s="1412"/>
      <c r="K1013" s="1413"/>
      <c r="L1013" s="310">
        <f>I1013+J1013+K1013</f>
        <v>0</v>
      </c>
      <c r="M1013" s="12">
        <f t="shared" si="238"/>
      </c>
      <c r="N1013" s="13"/>
    </row>
    <row r="1014" spans="2:14" ht="15.75">
      <c r="B1014" s="272">
        <v>5500</v>
      </c>
      <c r="C1014" s="1738" t="s">
        <v>673</v>
      </c>
      <c r="D1014" s="1739"/>
      <c r="E1014" s="310">
        <f aca="true" t="shared" si="240" ref="E1014:L1014">SUM(E1015:E1018)</f>
        <v>0</v>
      </c>
      <c r="F1014" s="274">
        <f t="shared" si="240"/>
        <v>0</v>
      </c>
      <c r="G1014" s="275">
        <f t="shared" si="240"/>
        <v>0</v>
      </c>
      <c r="H1014" s="276">
        <f t="shared" si="240"/>
        <v>0</v>
      </c>
      <c r="I1014" s="274">
        <f t="shared" si="240"/>
        <v>0</v>
      </c>
      <c r="J1014" s="275">
        <f t="shared" si="240"/>
        <v>0</v>
      </c>
      <c r="K1014" s="276">
        <f t="shared" si="240"/>
        <v>0</v>
      </c>
      <c r="L1014" s="310">
        <f t="shared" si="240"/>
        <v>0</v>
      </c>
      <c r="M1014" s="12">
        <f t="shared" si="238"/>
      </c>
      <c r="N1014" s="13"/>
    </row>
    <row r="1015" spans="2:14" ht="15.75">
      <c r="B1015" s="362"/>
      <c r="C1015" s="279">
        <v>5501</v>
      </c>
      <c r="D1015" s="311" t="s">
        <v>674</v>
      </c>
      <c r="E1015" s="281">
        <f>F1015+G1015+H1015</f>
        <v>0</v>
      </c>
      <c r="F1015" s="152"/>
      <c r="G1015" s="153"/>
      <c r="H1015" s="1407"/>
      <c r="I1015" s="152"/>
      <c r="J1015" s="153"/>
      <c r="K1015" s="1407"/>
      <c r="L1015" s="281">
        <f>I1015+J1015+K1015</f>
        <v>0</v>
      </c>
      <c r="M1015" s="12">
        <f t="shared" si="238"/>
      </c>
      <c r="N1015" s="13"/>
    </row>
    <row r="1016" spans="2:14" ht="15.75">
      <c r="B1016" s="362"/>
      <c r="C1016" s="293">
        <v>5502</v>
      </c>
      <c r="D1016" s="294" t="s">
        <v>675</v>
      </c>
      <c r="E1016" s="295">
        <f>F1016+G1016+H1016</f>
        <v>0</v>
      </c>
      <c r="F1016" s="158"/>
      <c r="G1016" s="159"/>
      <c r="H1016" s="1409"/>
      <c r="I1016" s="158"/>
      <c r="J1016" s="159"/>
      <c r="K1016" s="1409"/>
      <c r="L1016" s="295">
        <f>I1016+J1016+K1016</f>
        <v>0</v>
      </c>
      <c r="M1016" s="12">
        <f t="shared" si="238"/>
      </c>
      <c r="N1016" s="13"/>
    </row>
    <row r="1017" spans="2:14" ht="15.75">
      <c r="B1017" s="362"/>
      <c r="C1017" s="293">
        <v>5503</v>
      </c>
      <c r="D1017" s="363" t="s">
        <v>676</v>
      </c>
      <c r="E1017" s="295">
        <f>F1017+G1017+H1017</f>
        <v>0</v>
      </c>
      <c r="F1017" s="158"/>
      <c r="G1017" s="159"/>
      <c r="H1017" s="1409"/>
      <c r="I1017" s="158"/>
      <c r="J1017" s="159"/>
      <c r="K1017" s="1409"/>
      <c r="L1017" s="295">
        <f>I1017+J1017+K1017</f>
        <v>0</v>
      </c>
      <c r="M1017" s="12">
        <f t="shared" si="238"/>
      </c>
      <c r="N1017" s="13"/>
    </row>
    <row r="1018" spans="2:14" ht="15.75">
      <c r="B1018" s="362"/>
      <c r="C1018" s="285">
        <v>5504</v>
      </c>
      <c r="D1018" s="339" t="s">
        <v>677</v>
      </c>
      <c r="E1018" s="287">
        <f>F1018+G1018+H1018</f>
        <v>0</v>
      </c>
      <c r="F1018" s="173"/>
      <c r="G1018" s="174"/>
      <c r="H1018" s="1410"/>
      <c r="I1018" s="173"/>
      <c r="J1018" s="174"/>
      <c r="K1018" s="1410"/>
      <c r="L1018" s="287">
        <f>I1018+J1018+K1018</f>
        <v>0</v>
      </c>
      <c r="M1018" s="12">
        <f t="shared" si="238"/>
      </c>
      <c r="N1018" s="13"/>
    </row>
    <row r="1019" spans="2:14" ht="15.75">
      <c r="B1019" s="365">
        <v>5700</v>
      </c>
      <c r="C1019" s="1744" t="s">
        <v>899</v>
      </c>
      <c r="D1019" s="1745"/>
      <c r="E1019" s="310">
        <f>SUM(E1020:E1022)</f>
        <v>0</v>
      </c>
      <c r="F1019" s="1458">
        <v>0</v>
      </c>
      <c r="G1019" s="1458">
        <v>0</v>
      </c>
      <c r="H1019" s="1458">
        <v>0</v>
      </c>
      <c r="I1019" s="1458">
        <v>0</v>
      </c>
      <c r="J1019" s="1458">
        <v>0</v>
      </c>
      <c r="K1019" s="1458">
        <v>0</v>
      </c>
      <c r="L1019" s="310">
        <f>SUM(L1020:L1022)</f>
        <v>0</v>
      </c>
      <c r="M1019" s="12">
        <f t="shared" si="238"/>
      </c>
      <c r="N1019" s="13"/>
    </row>
    <row r="1020" spans="2:14" ht="15.75">
      <c r="B1020" s="366"/>
      <c r="C1020" s="367">
        <v>5701</v>
      </c>
      <c r="D1020" s="368" t="s">
        <v>678</v>
      </c>
      <c r="E1020" s="281">
        <f>F1020+G1020+H1020</f>
        <v>0</v>
      </c>
      <c r="F1020" s="1459">
        <v>0</v>
      </c>
      <c r="G1020" s="1459">
        <v>0</v>
      </c>
      <c r="H1020" s="1460">
        <v>0</v>
      </c>
      <c r="I1020" s="1647">
        <v>0</v>
      </c>
      <c r="J1020" s="1459">
        <v>0</v>
      </c>
      <c r="K1020" s="1459">
        <v>0</v>
      </c>
      <c r="L1020" s="281">
        <f>I1020+J1020+K1020</f>
        <v>0</v>
      </c>
      <c r="M1020" s="12">
        <f t="shared" si="238"/>
      </c>
      <c r="N1020" s="13"/>
    </row>
    <row r="1021" spans="2:14" ht="15.75">
      <c r="B1021" s="366"/>
      <c r="C1021" s="373">
        <v>5702</v>
      </c>
      <c r="D1021" s="374" t="s">
        <v>679</v>
      </c>
      <c r="E1021" s="314">
        <f>F1021+G1021+H1021</f>
        <v>0</v>
      </c>
      <c r="F1021" s="1459">
        <v>0</v>
      </c>
      <c r="G1021" s="1459">
        <v>0</v>
      </c>
      <c r="H1021" s="1460">
        <v>0</v>
      </c>
      <c r="I1021" s="1647">
        <v>0</v>
      </c>
      <c r="J1021" s="1459">
        <v>0</v>
      </c>
      <c r="K1021" s="1459">
        <v>0</v>
      </c>
      <c r="L1021" s="314">
        <f>I1021+J1021+K1021</f>
        <v>0</v>
      </c>
      <c r="M1021" s="12">
        <f t="shared" si="238"/>
      </c>
      <c r="N1021" s="13"/>
    </row>
    <row r="1022" spans="2:14" ht="15.75">
      <c r="B1022" s="292"/>
      <c r="C1022" s="375">
        <v>4071</v>
      </c>
      <c r="D1022" s="376" t="s">
        <v>680</v>
      </c>
      <c r="E1022" s="377">
        <f>F1022+G1022+H1022</f>
        <v>0</v>
      </c>
      <c r="F1022" s="1459">
        <v>0</v>
      </c>
      <c r="G1022" s="1459">
        <v>0</v>
      </c>
      <c r="H1022" s="1460">
        <v>0</v>
      </c>
      <c r="I1022" s="1647">
        <v>0</v>
      </c>
      <c r="J1022" s="1459">
        <v>0</v>
      </c>
      <c r="K1022" s="1459">
        <v>0</v>
      </c>
      <c r="L1022" s="377">
        <f>I1022+J1022+K1022</f>
        <v>0</v>
      </c>
      <c r="M1022" s="12">
        <f t="shared" si="238"/>
      </c>
      <c r="N1022" s="13"/>
    </row>
    <row r="1023" spans="2:14" ht="15.75">
      <c r="B1023" s="571"/>
      <c r="C1023" s="1740" t="s">
        <v>681</v>
      </c>
      <c r="D1023" s="1741"/>
      <c r="E1023" s="1427"/>
      <c r="F1023" s="1427"/>
      <c r="G1023" s="1427"/>
      <c r="H1023" s="1427"/>
      <c r="I1023" s="1427"/>
      <c r="J1023" s="1427"/>
      <c r="K1023" s="1427"/>
      <c r="L1023" s="1428"/>
      <c r="M1023" s="12">
        <f t="shared" si="238"/>
      </c>
      <c r="N1023" s="13"/>
    </row>
    <row r="1024" spans="2:14" ht="15.75">
      <c r="B1024" s="381">
        <v>98</v>
      </c>
      <c r="C1024" s="1740" t="s">
        <v>681</v>
      </c>
      <c r="D1024" s="1741"/>
      <c r="E1024" s="382">
        <f>F1024+G1024+H1024</f>
        <v>0</v>
      </c>
      <c r="F1024" s="1418"/>
      <c r="G1024" s="1419"/>
      <c r="H1024" s="1420"/>
      <c r="I1024" s="1448">
        <v>0</v>
      </c>
      <c r="J1024" s="1449">
        <v>0</v>
      </c>
      <c r="K1024" s="1450">
        <v>0</v>
      </c>
      <c r="L1024" s="382">
        <f>I1024+J1024+K1024</f>
        <v>0</v>
      </c>
      <c r="M1024" s="12">
        <f t="shared" si="238"/>
      </c>
      <c r="N1024" s="13"/>
    </row>
    <row r="1025" spans="2:14" ht="15.75">
      <c r="B1025" s="1422"/>
      <c r="C1025" s="1423"/>
      <c r="D1025" s="1424"/>
      <c r="E1025" s="269"/>
      <c r="F1025" s="269"/>
      <c r="G1025" s="269"/>
      <c r="H1025" s="269"/>
      <c r="I1025" s="269"/>
      <c r="J1025" s="269"/>
      <c r="K1025" s="269"/>
      <c r="L1025" s="270"/>
      <c r="M1025" s="12">
        <f t="shared" si="238"/>
      </c>
      <c r="N1025" s="13"/>
    </row>
    <row r="1026" spans="2:14" ht="15.75">
      <c r="B1026" s="1425"/>
      <c r="C1026" s="111"/>
      <c r="D1026" s="1426"/>
      <c r="E1026" s="218"/>
      <c r="F1026" s="218"/>
      <c r="G1026" s="218"/>
      <c r="H1026" s="218"/>
      <c r="I1026" s="218"/>
      <c r="J1026" s="218"/>
      <c r="K1026" s="218"/>
      <c r="L1026" s="389"/>
      <c r="M1026" s="12">
        <f t="shared" si="238"/>
      </c>
      <c r="N1026" s="13"/>
    </row>
    <row r="1027" spans="2:14" ht="15.75">
      <c r="B1027" s="1425"/>
      <c r="C1027" s="111"/>
      <c r="D1027" s="1426"/>
      <c r="E1027" s="218"/>
      <c r="F1027" s="218"/>
      <c r="G1027" s="218"/>
      <c r="H1027" s="218"/>
      <c r="I1027" s="218"/>
      <c r="J1027" s="218"/>
      <c r="K1027" s="218"/>
      <c r="L1027" s="389"/>
      <c r="M1027" s="12">
        <f t="shared" si="238"/>
      </c>
      <c r="N1027" s="13"/>
    </row>
    <row r="1028" spans="2:14" ht="15.75">
      <c r="B1028" s="1451"/>
      <c r="C1028" s="393" t="s">
        <v>727</v>
      </c>
      <c r="D1028" s="1421">
        <f>+B1028</f>
        <v>0</v>
      </c>
      <c r="E1028" s="395">
        <f aca="true" t="shared" si="241" ref="E1028:L1028">SUM(E913,E916,E922,E930,E931,E949,E953,E959,E962,E963,E964,E965,E966,E975,E981,E982,E983,E984,E991,E995,E996,E997,E998,E1001,E1002,E1010,E1013,E1014,E1019)+E1024</f>
        <v>0</v>
      </c>
      <c r="F1028" s="396">
        <f t="shared" si="241"/>
        <v>0</v>
      </c>
      <c r="G1028" s="397">
        <f t="shared" si="241"/>
        <v>0</v>
      </c>
      <c r="H1028" s="398">
        <f t="shared" si="241"/>
        <v>0</v>
      </c>
      <c r="I1028" s="396">
        <f t="shared" si="241"/>
        <v>0</v>
      </c>
      <c r="J1028" s="397">
        <f t="shared" si="241"/>
        <v>11482</v>
      </c>
      <c r="K1028" s="398">
        <f t="shared" si="241"/>
        <v>0</v>
      </c>
      <c r="L1028" s="395">
        <f t="shared" si="241"/>
        <v>11482</v>
      </c>
      <c r="M1028" s="12">
        <f t="shared" si="238"/>
        <v>1</v>
      </c>
      <c r="N1028" s="73" t="str">
        <f>LEFT(C910,1)</f>
        <v>5</v>
      </c>
    </row>
    <row r="1029" spans="2:13" ht="15.75">
      <c r="B1029" s="79" t="s">
        <v>120</v>
      </c>
      <c r="C1029" s="1"/>
      <c r="L1029" s="6"/>
      <c r="M1029" s="7">
        <f>(IF($E1028&lt;&gt;0,$M$2,IF($L1028&lt;&gt;0,$M$2,"")))</f>
        <v>1</v>
      </c>
    </row>
    <row r="1030" spans="2:13" ht="15.75">
      <c r="B1030" s="1356"/>
      <c r="C1030" s="1356"/>
      <c r="D1030" s="1357"/>
      <c r="E1030" s="1356"/>
      <c r="F1030" s="1356"/>
      <c r="G1030" s="1356"/>
      <c r="H1030" s="1356"/>
      <c r="I1030" s="1356"/>
      <c r="J1030" s="1356"/>
      <c r="K1030" s="1356"/>
      <c r="L1030" s="1358"/>
      <c r="M1030" s="7">
        <f>(IF($E1028&lt;&gt;0,$M$2,IF($L1028&lt;&gt;0,$M$2,"")))</f>
        <v>1</v>
      </c>
    </row>
    <row r="1031" spans="2:13" ht="18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8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  <row r="1033" spans="2:13" ht="15.75">
      <c r="B1033" s="6"/>
      <c r="C1033" s="6"/>
      <c r="D1033" s="517"/>
      <c r="E1033" s="38"/>
      <c r="F1033" s="38"/>
      <c r="G1033" s="38"/>
      <c r="H1033" s="38"/>
      <c r="I1033" s="38"/>
      <c r="J1033" s="38"/>
      <c r="K1033" s="38"/>
      <c r="L1033" s="38"/>
      <c r="M1033" s="7">
        <f>(IF($E1166&lt;&gt;0,$M$2,IF($L1166&lt;&gt;0,$M$2,"")))</f>
        <v>1</v>
      </c>
    </row>
    <row r="1034" spans="2:13" ht="15.75">
      <c r="B1034" s="6"/>
      <c r="C1034" s="1354"/>
      <c r="D1034" s="1355"/>
      <c r="E1034" s="38"/>
      <c r="F1034" s="38"/>
      <c r="G1034" s="38"/>
      <c r="H1034" s="38"/>
      <c r="I1034" s="38"/>
      <c r="J1034" s="38"/>
      <c r="K1034" s="38"/>
      <c r="L1034" s="38"/>
      <c r="M1034" s="7">
        <f>(IF($E1166&lt;&gt;0,$M$2,IF($L1166&lt;&gt;0,$M$2,"")))</f>
        <v>1</v>
      </c>
    </row>
    <row r="1035" spans="2:13" ht="15.75">
      <c r="B1035" s="1750" t="str">
        <f>$B$7</f>
        <v>ОТЧЕТНИ ДАННИ ПО ЕБК ЗА СМЕТКИТЕ ЗА СРЕДСТВАТА ОТ ЕВРОПЕЙСКИЯ СЪЮЗ - КСФ</v>
      </c>
      <c r="C1035" s="1751"/>
      <c r="D1035" s="1751"/>
      <c r="E1035" s="242"/>
      <c r="F1035" s="242"/>
      <c r="G1035" s="237"/>
      <c r="H1035" s="237"/>
      <c r="I1035" s="237"/>
      <c r="J1035" s="237"/>
      <c r="K1035" s="237"/>
      <c r="L1035" s="237"/>
      <c r="M1035" s="7">
        <f>(IF($E1166&lt;&gt;0,$M$2,IF($L1166&lt;&gt;0,$M$2,"")))</f>
        <v>1</v>
      </c>
    </row>
    <row r="1036" spans="2:13" ht="15.75">
      <c r="B1036" s="228"/>
      <c r="C1036" s="391"/>
      <c r="D1036" s="400"/>
      <c r="E1036" s="406" t="s">
        <v>458</v>
      </c>
      <c r="F1036" s="406" t="s">
        <v>820</v>
      </c>
      <c r="G1036" s="237"/>
      <c r="H1036" s="1351" t="s">
        <v>1237</v>
      </c>
      <c r="I1036" s="1352"/>
      <c r="J1036" s="1353"/>
      <c r="K1036" s="237"/>
      <c r="L1036" s="237"/>
      <c r="M1036" s="7">
        <f>(IF($E1166&lt;&gt;0,$M$2,IF($L1166&lt;&gt;0,$M$2,"")))</f>
        <v>1</v>
      </c>
    </row>
    <row r="1037" spans="2:13" ht="18.75">
      <c r="B1037" s="1752" t="str">
        <f>$B$9</f>
        <v>Твърдица</v>
      </c>
      <c r="C1037" s="1753"/>
      <c r="D1037" s="1754"/>
      <c r="E1037" s="115">
        <f>$E$9</f>
        <v>44927</v>
      </c>
      <c r="F1037" s="226">
        <f>$F$9</f>
        <v>44985</v>
      </c>
      <c r="G1037" s="237"/>
      <c r="H1037" s="237"/>
      <c r="I1037" s="237"/>
      <c r="J1037" s="237"/>
      <c r="K1037" s="237"/>
      <c r="L1037" s="237"/>
      <c r="M1037" s="7">
        <f>(IF($E1166&lt;&gt;0,$M$2,IF($L1166&lt;&gt;0,$M$2,"")))</f>
        <v>1</v>
      </c>
    </row>
    <row r="1038" spans="2:13" ht="15.75">
      <c r="B1038" s="227" t="str">
        <f>$B$10</f>
        <v>(наименование на разпоредителя с бюджет)</v>
      </c>
      <c r="C1038" s="228"/>
      <c r="D1038" s="229"/>
      <c r="E1038" s="237"/>
      <c r="F1038" s="237"/>
      <c r="G1038" s="237"/>
      <c r="H1038" s="237"/>
      <c r="I1038" s="237"/>
      <c r="J1038" s="237"/>
      <c r="K1038" s="237"/>
      <c r="L1038" s="237"/>
      <c r="M1038" s="7">
        <f>(IF($E1166&lt;&gt;0,$M$2,IF($L1166&lt;&gt;0,$M$2,"")))</f>
        <v>1</v>
      </c>
    </row>
    <row r="1039" spans="2:13" ht="15.75">
      <c r="B1039" s="227"/>
      <c r="C1039" s="228"/>
      <c r="D1039" s="229"/>
      <c r="E1039" s="237"/>
      <c r="F1039" s="237"/>
      <c r="G1039" s="237"/>
      <c r="H1039" s="237"/>
      <c r="I1039" s="237"/>
      <c r="J1039" s="237"/>
      <c r="K1039" s="237"/>
      <c r="L1039" s="237"/>
      <c r="M1039" s="7">
        <f>(IF($E1166&lt;&gt;0,$M$2,IF($L1166&lt;&gt;0,$M$2,"")))</f>
        <v>1</v>
      </c>
    </row>
    <row r="1040" spans="2:13" ht="19.5">
      <c r="B1040" s="1755" t="str">
        <f>$B$12</f>
        <v>Твърдица</v>
      </c>
      <c r="C1040" s="1756"/>
      <c r="D1040" s="1757"/>
      <c r="E1040" s="410" t="s">
        <v>875</v>
      </c>
      <c r="F1040" s="1349" t="str">
        <f>$F$12</f>
        <v>7004</v>
      </c>
      <c r="G1040" s="237"/>
      <c r="H1040" s="237"/>
      <c r="I1040" s="237"/>
      <c r="J1040" s="237"/>
      <c r="K1040" s="237"/>
      <c r="L1040" s="237"/>
      <c r="M1040" s="7">
        <f>(IF($E1166&lt;&gt;0,$M$2,IF($L1166&lt;&gt;0,$M$2,"")))</f>
        <v>1</v>
      </c>
    </row>
    <row r="1041" spans="2:13" ht="15.75">
      <c r="B1041" s="233" t="str">
        <f>$B$13</f>
        <v>(наименование на първостепенния разпоредител с бюджет)</v>
      </c>
      <c r="C1041" s="228"/>
      <c r="D1041" s="229"/>
      <c r="E1041" s="1350"/>
      <c r="F1041" s="242"/>
      <c r="G1041" s="237"/>
      <c r="H1041" s="237"/>
      <c r="I1041" s="237"/>
      <c r="J1041" s="237"/>
      <c r="K1041" s="237"/>
      <c r="L1041" s="237"/>
      <c r="M1041" s="7">
        <f>(IF($E1166&lt;&gt;0,$M$2,IF($L1166&lt;&gt;0,$M$2,"")))</f>
        <v>1</v>
      </c>
    </row>
    <row r="1042" spans="2:13" ht="19.5">
      <c r="B1042" s="236"/>
      <c r="C1042" s="237"/>
      <c r="D1042" s="124" t="s">
        <v>876</v>
      </c>
      <c r="E1042" s="238">
        <f>$E$15</f>
        <v>98</v>
      </c>
      <c r="F1042" s="414" t="str">
        <f>$F$15</f>
        <v>СЕС - КСФ</v>
      </c>
      <c r="G1042" s="218"/>
      <c r="H1042" s="218"/>
      <c r="I1042" s="218"/>
      <c r="J1042" s="218"/>
      <c r="K1042" s="218"/>
      <c r="L1042" s="218"/>
      <c r="M1042" s="7">
        <f>(IF($E1166&lt;&gt;0,$M$2,IF($L1166&lt;&gt;0,$M$2,"")))</f>
        <v>1</v>
      </c>
    </row>
    <row r="1043" spans="2:13" ht="15.75">
      <c r="B1043" s="228"/>
      <c r="C1043" s="391"/>
      <c r="D1043" s="400"/>
      <c r="E1043" s="237"/>
      <c r="F1043" s="409"/>
      <c r="G1043" s="409"/>
      <c r="H1043" s="409"/>
      <c r="I1043" s="409"/>
      <c r="J1043" s="409"/>
      <c r="K1043" s="409"/>
      <c r="L1043" s="1366" t="s">
        <v>459</v>
      </c>
      <c r="M1043" s="7">
        <f>(IF($E1166&lt;&gt;0,$M$2,IF($L1166&lt;&gt;0,$M$2,"")))</f>
        <v>1</v>
      </c>
    </row>
    <row r="1044" spans="2:13" ht="18.75">
      <c r="B1044" s="247"/>
      <c r="C1044" s="248"/>
      <c r="D1044" s="249" t="s">
        <v>699</v>
      </c>
      <c r="E1044" s="1758" t="str">
        <f>CONCATENATE("Уточнен план ",$C$3)</f>
        <v>Уточнен план 2023</v>
      </c>
      <c r="F1044" s="1759"/>
      <c r="G1044" s="1759"/>
      <c r="H1044" s="1760"/>
      <c r="I1044" s="1761" t="str">
        <f>CONCATENATE("Отчет ",$C$3)</f>
        <v>Отчет 2023</v>
      </c>
      <c r="J1044" s="1762"/>
      <c r="K1044" s="1762"/>
      <c r="L1044" s="1763"/>
      <c r="M1044" s="7">
        <f>(IF($E1166&lt;&gt;0,$M$2,IF($L1166&lt;&gt;0,$M$2,"")))</f>
        <v>1</v>
      </c>
    </row>
    <row r="1045" spans="2:13" ht="56.25">
      <c r="B1045" s="250" t="s">
        <v>62</v>
      </c>
      <c r="C1045" s="251" t="s">
        <v>460</v>
      </c>
      <c r="D1045" s="252" t="s">
        <v>700</v>
      </c>
      <c r="E1045" s="1392" t="str">
        <f>$E$20</f>
        <v>Уточнен план                Общо</v>
      </c>
      <c r="F1045" s="1396" t="str">
        <f>$F$20</f>
        <v>държавни дейности</v>
      </c>
      <c r="G1045" s="1397" t="str">
        <f>$G$20</f>
        <v>местни дейности</v>
      </c>
      <c r="H1045" s="1398" t="str">
        <f>$H$20</f>
        <v>дофинансиране</v>
      </c>
      <c r="I1045" s="253" t="str">
        <f>$I$20</f>
        <v>държавни дейности -ОТЧЕТ</v>
      </c>
      <c r="J1045" s="254" t="str">
        <f>$J$20</f>
        <v>местни дейности - ОТЧЕТ</v>
      </c>
      <c r="K1045" s="255" t="str">
        <f>$K$20</f>
        <v>дофинансиране - ОТЧЕТ</v>
      </c>
      <c r="L1045" s="1611" t="str">
        <f>$L$20</f>
        <v>ОТЧЕТ                                    ОБЩО</v>
      </c>
      <c r="M1045" s="7">
        <f>(IF($E1166&lt;&gt;0,$M$2,IF($L1166&lt;&gt;0,$M$2,"")))</f>
        <v>1</v>
      </c>
    </row>
    <row r="1046" spans="2:13" ht="18.75">
      <c r="B1046" s="258"/>
      <c r="C1046" s="259"/>
      <c r="D1046" s="260" t="s">
        <v>729</v>
      </c>
      <c r="E1046" s="1443" t="str">
        <f>$E$21</f>
        <v>(1)</v>
      </c>
      <c r="F1046" s="143" t="str">
        <f>$F$21</f>
        <v>(2)</v>
      </c>
      <c r="G1046" s="144" t="str">
        <f>$G$21</f>
        <v>(3)</v>
      </c>
      <c r="H1046" s="145" t="str">
        <f>$H$21</f>
        <v>(4)</v>
      </c>
      <c r="I1046" s="261" t="str">
        <f>$I$21</f>
        <v>(5)</v>
      </c>
      <c r="J1046" s="262" t="str">
        <f>$J$21</f>
        <v>(6)</v>
      </c>
      <c r="K1046" s="263" t="str">
        <f>$K$21</f>
        <v>(7)</v>
      </c>
      <c r="L1046" s="264" t="str">
        <f>$L$21</f>
        <v>(8)</v>
      </c>
      <c r="M1046" s="7">
        <f>(IF($E1166&lt;&gt;0,$M$2,IF($L1166&lt;&gt;0,$M$2,"")))</f>
        <v>1</v>
      </c>
    </row>
    <row r="1047" spans="2:13" ht="15.75">
      <c r="B1047" s="1440"/>
      <c r="C1047" s="1649" t="str">
        <f>VLOOKUP(D1047,OP_LIST2,2,FALSE)</f>
        <v>98311</v>
      </c>
      <c r="D1047" s="1651" t="s">
        <v>1217</v>
      </c>
      <c r="E1047" s="389"/>
      <c r="F1047" s="1430"/>
      <c r="G1047" s="1431"/>
      <c r="H1047" s="1432"/>
      <c r="I1047" s="1430"/>
      <c r="J1047" s="1431"/>
      <c r="K1047" s="1432"/>
      <c r="L1047" s="1429"/>
      <c r="M1047" s="7">
        <f>(IF($E1166&lt;&gt;0,$M$2,IF($L1166&lt;&gt;0,$M$2,"")))</f>
        <v>1</v>
      </c>
    </row>
    <row r="1048" spans="2:13" ht="15.75">
      <c r="B1048" s="1650" t="s">
        <v>2047</v>
      </c>
      <c r="C1048" s="1446">
        <f>VLOOKUP(D1049,EBK_DEIN2,2,FALSE)</f>
        <v>5541</v>
      </c>
      <c r="D1048" s="1652" t="str">
        <f>VLOOKUP(D1047,OP_LIST3,3,FALSE)</f>
        <v>ПЕРИОД 2014-2020</v>
      </c>
      <c r="E1048" s="389"/>
      <c r="F1048" s="1433"/>
      <c r="G1048" s="1434"/>
      <c r="H1048" s="1435"/>
      <c r="I1048" s="1433"/>
      <c r="J1048" s="1434"/>
      <c r="K1048" s="1435"/>
      <c r="L1048" s="1429"/>
      <c r="M1048" s="7">
        <f>(IF($E1166&lt;&gt;0,$M$2,IF($L1166&lt;&gt;0,$M$2,"")))</f>
        <v>1</v>
      </c>
    </row>
    <row r="1049" spans="2:13" ht="15.75">
      <c r="B1049" s="1439"/>
      <c r="C1049" s="1571">
        <f>+C1048</f>
        <v>5541</v>
      </c>
      <c r="D1049" s="1441" t="s">
        <v>2048</v>
      </c>
      <c r="E1049" s="389"/>
      <c r="F1049" s="1433"/>
      <c r="G1049" s="1434"/>
      <c r="H1049" s="1435"/>
      <c r="I1049" s="1433"/>
      <c r="J1049" s="1434"/>
      <c r="K1049" s="1435"/>
      <c r="L1049" s="1429"/>
      <c r="M1049" s="7">
        <f>(IF($E1166&lt;&gt;0,$M$2,IF($L1166&lt;&gt;0,$M$2,"")))</f>
        <v>1</v>
      </c>
    </row>
    <row r="1050" spans="2:13" ht="15.75">
      <c r="B1050" s="1444"/>
      <c r="C1050" s="1442"/>
      <c r="D1050" s="1445" t="s">
        <v>701</v>
      </c>
      <c r="E1050" s="389"/>
      <c r="F1050" s="1436"/>
      <c r="G1050" s="1437"/>
      <c r="H1050" s="1438"/>
      <c r="I1050" s="1436"/>
      <c r="J1050" s="1437"/>
      <c r="K1050" s="1438"/>
      <c r="L1050" s="1429"/>
      <c r="M1050" s="7">
        <f>(IF($E1166&lt;&gt;0,$M$2,IF($L1166&lt;&gt;0,$M$2,"")))</f>
        <v>1</v>
      </c>
    </row>
    <row r="1051" spans="2:14" ht="15.75">
      <c r="B1051" s="272">
        <v>100</v>
      </c>
      <c r="C1051" s="1764" t="s">
        <v>730</v>
      </c>
      <c r="D1051" s="1765"/>
      <c r="E1051" s="273">
        <f aca="true" t="shared" si="242" ref="E1051:L1051">SUM(E1052:E1053)</f>
        <v>0</v>
      </c>
      <c r="F1051" s="274">
        <f t="shared" si="242"/>
        <v>0</v>
      </c>
      <c r="G1051" s="275">
        <f t="shared" si="242"/>
        <v>0</v>
      </c>
      <c r="H1051" s="276">
        <f t="shared" si="242"/>
        <v>0</v>
      </c>
      <c r="I1051" s="274">
        <f t="shared" si="242"/>
        <v>14321</v>
      </c>
      <c r="J1051" s="275">
        <f t="shared" si="242"/>
        <v>0</v>
      </c>
      <c r="K1051" s="276">
        <f t="shared" si="242"/>
        <v>0</v>
      </c>
      <c r="L1051" s="273">
        <f t="shared" si="242"/>
        <v>14321</v>
      </c>
      <c r="M1051" s="12">
        <f aca="true" t="shared" si="243" ref="M1051:M1082">(IF($E1051&lt;&gt;0,$M$2,IF($L1051&lt;&gt;0,$M$2,"")))</f>
        <v>1</v>
      </c>
      <c r="N1051" s="13"/>
    </row>
    <row r="1052" spans="2:14" ht="15.75">
      <c r="B1052" s="278"/>
      <c r="C1052" s="279">
        <v>101</v>
      </c>
      <c r="D1052" s="280" t="s">
        <v>731</v>
      </c>
      <c r="E1052" s="281">
        <f>F1052+G1052+H1052</f>
        <v>0</v>
      </c>
      <c r="F1052" s="152">
        <v>0</v>
      </c>
      <c r="G1052" s="153"/>
      <c r="H1052" s="1407"/>
      <c r="I1052" s="152">
        <v>14321</v>
      </c>
      <c r="J1052" s="153"/>
      <c r="K1052" s="1407"/>
      <c r="L1052" s="281">
        <f>I1052+J1052+K1052</f>
        <v>14321</v>
      </c>
      <c r="M1052" s="12">
        <f t="shared" si="243"/>
        <v>1</v>
      </c>
      <c r="N1052" s="13"/>
    </row>
    <row r="1053" spans="2:14" ht="15.75">
      <c r="B1053" s="278"/>
      <c r="C1053" s="285">
        <v>102</v>
      </c>
      <c r="D1053" s="286" t="s">
        <v>732</v>
      </c>
      <c r="E1053" s="287">
        <f>F1053+G1053+H1053</f>
        <v>0</v>
      </c>
      <c r="F1053" s="173"/>
      <c r="G1053" s="174"/>
      <c r="H1053" s="1410"/>
      <c r="I1053" s="173"/>
      <c r="J1053" s="174"/>
      <c r="K1053" s="1410"/>
      <c r="L1053" s="287">
        <f>I1053+J1053+K1053</f>
        <v>0</v>
      </c>
      <c r="M1053" s="12">
        <f t="shared" si="243"/>
      </c>
      <c r="N1053" s="13"/>
    </row>
    <row r="1054" spans="2:14" ht="15.75">
      <c r="B1054" s="272">
        <v>200</v>
      </c>
      <c r="C1054" s="1748" t="s">
        <v>733</v>
      </c>
      <c r="D1054" s="1749"/>
      <c r="E1054" s="273">
        <f aca="true" t="shared" si="244" ref="E1054:L1054">SUM(E1055:E1059)</f>
        <v>0</v>
      </c>
      <c r="F1054" s="274">
        <f t="shared" si="244"/>
        <v>0</v>
      </c>
      <c r="G1054" s="275">
        <f t="shared" si="244"/>
        <v>0</v>
      </c>
      <c r="H1054" s="276">
        <f t="shared" si="244"/>
        <v>0</v>
      </c>
      <c r="I1054" s="274">
        <f t="shared" si="244"/>
        <v>0</v>
      </c>
      <c r="J1054" s="275">
        <f t="shared" si="244"/>
        <v>0</v>
      </c>
      <c r="K1054" s="276">
        <f t="shared" si="244"/>
        <v>0</v>
      </c>
      <c r="L1054" s="273">
        <f t="shared" si="244"/>
        <v>0</v>
      </c>
      <c r="M1054" s="12">
        <f t="shared" si="243"/>
      </c>
      <c r="N1054" s="13"/>
    </row>
    <row r="1055" spans="2:14" ht="15.75">
      <c r="B1055" s="291"/>
      <c r="C1055" s="279">
        <v>201</v>
      </c>
      <c r="D1055" s="280" t="s">
        <v>734</v>
      </c>
      <c r="E1055" s="281">
        <f>F1055+G1055+H1055</f>
        <v>0</v>
      </c>
      <c r="F1055" s="152"/>
      <c r="G1055" s="153"/>
      <c r="H1055" s="1407"/>
      <c r="I1055" s="152"/>
      <c r="J1055" s="153"/>
      <c r="K1055" s="1407"/>
      <c r="L1055" s="281">
        <f>I1055+J1055+K1055</f>
        <v>0</v>
      </c>
      <c r="M1055" s="12">
        <f t="shared" si="243"/>
      </c>
      <c r="N1055" s="13"/>
    </row>
    <row r="1056" spans="2:14" ht="15.75">
      <c r="B1056" s="292"/>
      <c r="C1056" s="293">
        <v>202</v>
      </c>
      <c r="D1056" s="294" t="s">
        <v>735</v>
      </c>
      <c r="E1056" s="295">
        <f>F1056+G1056+H1056</f>
        <v>0</v>
      </c>
      <c r="F1056" s="158"/>
      <c r="G1056" s="159"/>
      <c r="H1056" s="1409"/>
      <c r="I1056" s="158"/>
      <c r="J1056" s="159"/>
      <c r="K1056" s="1409"/>
      <c r="L1056" s="295">
        <f>I1056+J1056+K1056</f>
        <v>0</v>
      </c>
      <c r="M1056" s="12">
        <f t="shared" si="243"/>
      </c>
      <c r="N1056" s="13"/>
    </row>
    <row r="1057" spans="2:14" ht="31.5">
      <c r="B1057" s="299"/>
      <c r="C1057" s="293">
        <v>205</v>
      </c>
      <c r="D1057" s="294" t="s">
        <v>586</v>
      </c>
      <c r="E1057" s="295">
        <f>F1057+G1057+H1057</f>
        <v>0</v>
      </c>
      <c r="F1057" s="158"/>
      <c r="G1057" s="159"/>
      <c r="H1057" s="1409"/>
      <c r="I1057" s="158"/>
      <c r="J1057" s="159"/>
      <c r="K1057" s="1409"/>
      <c r="L1057" s="295">
        <f>I1057+J1057+K1057</f>
        <v>0</v>
      </c>
      <c r="M1057" s="12">
        <f t="shared" si="243"/>
      </c>
      <c r="N1057" s="13"/>
    </row>
    <row r="1058" spans="2:14" ht="15.75">
      <c r="B1058" s="299"/>
      <c r="C1058" s="293">
        <v>208</v>
      </c>
      <c r="D1058" s="300" t="s">
        <v>587</v>
      </c>
      <c r="E1058" s="295">
        <f>F1058+G1058+H1058</f>
        <v>0</v>
      </c>
      <c r="F1058" s="158"/>
      <c r="G1058" s="159"/>
      <c r="H1058" s="1409"/>
      <c r="I1058" s="158"/>
      <c r="J1058" s="159"/>
      <c r="K1058" s="1409"/>
      <c r="L1058" s="295">
        <f>I1058+J1058+K1058</f>
        <v>0</v>
      </c>
      <c r="M1058" s="12">
        <f t="shared" si="243"/>
      </c>
      <c r="N1058" s="13"/>
    </row>
    <row r="1059" spans="2:14" ht="15.75">
      <c r="B1059" s="291"/>
      <c r="C1059" s="285">
        <v>209</v>
      </c>
      <c r="D1059" s="301" t="s">
        <v>588</v>
      </c>
      <c r="E1059" s="287">
        <f>F1059+G1059+H1059</f>
        <v>0</v>
      </c>
      <c r="F1059" s="173"/>
      <c r="G1059" s="174"/>
      <c r="H1059" s="1410"/>
      <c r="I1059" s="173"/>
      <c r="J1059" s="174"/>
      <c r="K1059" s="1410"/>
      <c r="L1059" s="287">
        <f>I1059+J1059+K1059</f>
        <v>0</v>
      </c>
      <c r="M1059" s="12">
        <f t="shared" si="243"/>
      </c>
      <c r="N1059" s="13"/>
    </row>
    <row r="1060" spans="2:14" ht="15.75">
      <c r="B1060" s="272">
        <v>500</v>
      </c>
      <c r="C1060" s="1766" t="s">
        <v>189</v>
      </c>
      <c r="D1060" s="1767"/>
      <c r="E1060" s="273">
        <f aca="true" t="shared" si="245" ref="E1060:L1060">SUM(E1061:E1067)</f>
        <v>0</v>
      </c>
      <c r="F1060" s="274">
        <f t="shared" si="245"/>
        <v>0</v>
      </c>
      <c r="G1060" s="275">
        <f t="shared" si="245"/>
        <v>0</v>
      </c>
      <c r="H1060" s="276">
        <f t="shared" si="245"/>
        <v>0</v>
      </c>
      <c r="I1060" s="274">
        <f t="shared" si="245"/>
        <v>2770</v>
      </c>
      <c r="J1060" s="275">
        <f t="shared" si="245"/>
        <v>0</v>
      </c>
      <c r="K1060" s="276">
        <f t="shared" si="245"/>
        <v>0</v>
      </c>
      <c r="L1060" s="273">
        <f t="shared" si="245"/>
        <v>2770</v>
      </c>
      <c r="M1060" s="12">
        <f t="shared" si="243"/>
        <v>1</v>
      </c>
      <c r="N1060" s="13"/>
    </row>
    <row r="1061" spans="2:14" ht="15.75">
      <c r="B1061" s="291"/>
      <c r="C1061" s="302">
        <v>551</v>
      </c>
      <c r="D1061" s="303" t="s">
        <v>190</v>
      </c>
      <c r="E1061" s="281">
        <f aca="true" t="shared" si="246" ref="E1061:E1068">F1061+G1061+H1061</f>
        <v>0</v>
      </c>
      <c r="F1061" s="152">
        <v>0</v>
      </c>
      <c r="G1061" s="153"/>
      <c r="H1061" s="1407"/>
      <c r="I1061" s="152">
        <v>1636</v>
      </c>
      <c r="J1061" s="153"/>
      <c r="K1061" s="1407"/>
      <c r="L1061" s="281">
        <f aca="true" t="shared" si="247" ref="L1061:L1068">I1061+J1061+K1061</f>
        <v>1636</v>
      </c>
      <c r="M1061" s="12">
        <f t="shared" si="243"/>
        <v>1</v>
      </c>
      <c r="N1061" s="13"/>
    </row>
    <row r="1062" spans="2:14" ht="15.75">
      <c r="B1062" s="291"/>
      <c r="C1062" s="304">
        <v>552</v>
      </c>
      <c r="D1062" s="305" t="s">
        <v>894</v>
      </c>
      <c r="E1062" s="295">
        <f t="shared" si="246"/>
        <v>0</v>
      </c>
      <c r="F1062" s="158"/>
      <c r="G1062" s="159"/>
      <c r="H1062" s="1409"/>
      <c r="I1062" s="158"/>
      <c r="J1062" s="159"/>
      <c r="K1062" s="1409"/>
      <c r="L1062" s="295">
        <f t="shared" si="247"/>
        <v>0</v>
      </c>
      <c r="M1062" s="12">
        <f t="shared" si="243"/>
      </c>
      <c r="N1062" s="13"/>
    </row>
    <row r="1063" spans="2:14" ht="15.75">
      <c r="B1063" s="306"/>
      <c r="C1063" s="304">
        <v>558</v>
      </c>
      <c r="D1063" s="307" t="s">
        <v>856</v>
      </c>
      <c r="E1063" s="295">
        <f t="shared" si="246"/>
        <v>0</v>
      </c>
      <c r="F1063" s="484">
        <v>0</v>
      </c>
      <c r="G1063" s="485">
        <v>0</v>
      </c>
      <c r="H1063" s="160">
        <v>0</v>
      </c>
      <c r="I1063" s="484">
        <v>0</v>
      </c>
      <c r="J1063" s="485">
        <v>0</v>
      </c>
      <c r="K1063" s="160">
        <v>0</v>
      </c>
      <c r="L1063" s="295">
        <f t="shared" si="247"/>
        <v>0</v>
      </c>
      <c r="M1063" s="12">
        <f t="shared" si="243"/>
      </c>
      <c r="N1063" s="13"/>
    </row>
    <row r="1064" spans="2:14" ht="15.75">
      <c r="B1064" s="306"/>
      <c r="C1064" s="304">
        <v>560</v>
      </c>
      <c r="D1064" s="307" t="s">
        <v>191</v>
      </c>
      <c r="E1064" s="295">
        <f t="shared" si="246"/>
        <v>0</v>
      </c>
      <c r="F1064" s="158">
        <v>0</v>
      </c>
      <c r="G1064" s="159"/>
      <c r="H1064" s="1409"/>
      <c r="I1064" s="158">
        <v>733</v>
      </c>
      <c r="J1064" s="159"/>
      <c r="K1064" s="1409"/>
      <c r="L1064" s="295">
        <f t="shared" si="247"/>
        <v>733</v>
      </c>
      <c r="M1064" s="12">
        <f t="shared" si="243"/>
        <v>1</v>
      </c>
      <c r="N1064" s="13"/>
    </row>
    <row r="1065" spans="2:14" ht="15.75">
      <c r="B1065" s="306"/>
      <c r="C1065" s="304">
        <v>580</v>
      </c>
      <c r="D1065" s="305" t="s">
        <v>192</v>
      </c>
      <c r="E1065" s="295">
        <f t="shared" si="246"/>
        <v>0</v>
      </c>
      <c r="F1065" s="158">
        <v>0</v>
      </c>
      <c r="G1065" s="159"/>
      <c r="H1065" s="1409"/>
      <c r="I1065" s="158">
        <v>401</v>
      </c>
      <c r="J1065" s="159"/>
      <c r="K1065" s="1409"/>
      <c r="L1065" s="295">
        <f t="shared" si="247"/>
        <v>401</v>
      </c>
      <c r="M1065" s="12">
        <f t="shared" si="243"/>
        <v>1</v>
      </c>
      <c r="N1065" s="13"/>
    </row>
    <row r="1066" spans="2:14" ht="15.75">
      <c r="B1066" s="291"/>
      <c r="C1066" s="304">
        <v>588</v>
      </c>
      <c r="D1066" s="305" t="s">
        <v>858</v>
      </c>
      <c r="E1066" s="295">
        <f t="shared" si="246"/>
        <v>0</v>
      </c>
      <c r="F1066" s="484">
        <v>0</v>
      </c>
      <c r="G1066" s="485">
        <v>0</v>
      </c>
      <c r="H1066" s="160">
        <v>0</v>
      </c>
      <c r="I1066" s="484">
        <v>0</v>
      </c>
      <c r="J1066" s="485">
        <v>0</v>
      </c>
      <c r="K1066" s="160">
        <v>0</v>
      </c>
      <c r="L1066" s="295">
        <f t="shared" si="247"/>
        <v>0</v>
      </c>
      <c r="M1066" s="12">
        <f t="shared" si="243"/>
      </c>
      <c r="N1066" s="13"/>
    </row>
    <row r="1067" spans="2:14" ht="31.5">
      <c r="B1067" s="291"/>
      <c r="C1067" s="308">
        <v>590</v>
      </c>
      <c r="D1067" s="309" t="s">
        <v>193</v>
      </c>
      <c r="E1067" s="287">
        <f t="shared" si="246"/>
        <v>0</v>
      </c>
      <c r="F1067" s="173"/>
      <c r="G1067" s="174"/>
      <c r="H1067" s="1410"/>
      <c r="I1067" s="173"/>
      <c r="J1067" s="174"/>
      <c r="K1067" s="1410"/>
      <c r="L1067" s="287">
        <f t="shared" si="247"/>
        <v>0</v>
      </c>
      <c r="M1067" s="12">
        <f t="shared" si="243"/>
      </c>
      <c r="N1067" s="13"/>
    </row>
    <row r="1068" spans="2:14" ht="15.75">
      <c r="B1068" s="272">
        <v>800</v>
      </c>
      <c r="C1068" s="1768" t="s">
        <v>194</v>
      </c>
      <c r="D1068" s="1769"/>
      <c r="E1068" s="310">
        <f t="shared" si="246"/>
        <v>0</v>
      </c>
      <c r="F1068" s="1411"/>
      <c r="G1068" s="1412"/>
      <c r="H1068" s="1413"/>
      <c r="I1068" s="1411"/>
      <c r="J1068" s="1412"/>
      <c r="K1068" s="1413"/>
      <c r="L1068" s="310">
        <f t="shared" si="247"/>
        <v>0</v>
      </c>
      <c r="M1068" s="12">
        <f t="shared" si="243"/>
      </c>
      <c r="N1068" s="13"/>
    </row>
    <row r="1069" spans="2:14" ht="15.75">
      <c r="B1069" s="272">
        <v>1000</v>
      </c>
      <c r="C1069" s="1748" t="s">
        <v>195</v>
      </c>
      <c r="D1069" s="1749"/>
      <c r="E1069" s="310">
        <f aca="true" t="shared" si="248" ref="E1069:L1069">SUM(E1070:E1086)</f>
        <v>0</v>
      </c>
      <c r="F1069" s="274">
        <f t="shared" si="248"/>
        <v>0</v>
      </c>
      <c r="G1069" s="275">
        <f t="shared" si="248"/>
        <v>0</v>
      </c>
      <c r="H1069" s="276">
        <f t="shared" si="248"/>
        <v>0</v>
      </c>
      <c r="I1069" s="274">
        <f t="shared" si="248"/>
        <v>0</v>
      </c>
      <c r="J1069" s="275">
        <f t="shared" si="248"/>
        <v>0</v>
      </c>
      <c r="K1069" s="276">
        <f t="shared" si="248"/>
        <v>0</v>
      </c>
      <c r="L1069" s="310">
        <f t="shared" si="248"/>
        <v>0</v>
      </c>
      <c r="M1069" s="12">
        <f t="shared" si="243"/>
      </c>
      <c r="N1069" s="13"/>
    </row>
    <row r="1070" spans="2:14" ht="15.75">
      <c r="B1070" s="292"/>
      <c r="C1070" s="279">
        <v>1011</v>
      </c>
      <c r="D1070" s="311" t="s">
        <v>196</v>
      </c>
      <c r="E1070" s="281">
        <f aca="true" t="shared" si="249" ref="E1070:E1086">F1070+G1070+H1070</f>
        <v>0</v>
      </c>
      <c r="F1070" s="152"/>
      <c r="G1070" s="153"/>
      <c r="H1070" s="1407"/>
      <c r="I1070" s="152"/>
      <c r="J1070" s="153"/>
      <c r="K1070" s="1407"/>
      <c r="L1070" s="281">
        <f aca="true" t="shared" si="250" ref="L1070:L1086">I1070+J1070+K1070</f>
        <v>0</v>
      </c>
      <c r="M1070" s="12">
        <f t="shared" si="243"/>
      </c>
      <c r="N1070" s="13"/>
    </row>
    <row r="1071" spans="2:14" ht="15.75">
      <c r="B1071" s="292"/>
      <c r="C1071" s="293">
        <v>1012</v>
      </c>
      <c r="D1071" s="294" t="s">
        <v>197</v>
      </c>
      <c r="E1071" s="295">
        <f t="shared" si="249"/>
        <v>0</v>
      </c>
      <c r="F1071" s="158"/>
      <c r="G1071" s="159"/>
      <c r="H1071" s="1409"/>
      <c r="I1071" s="158"/>
      <c r="J1071" s="159"/>
      <c r="K1071" s="1409"/>
      <c r="L1071" s="295">
        <f t="shared" si="250"/>
        <v>0</v>
      </c>
      <c r="M1071" s="12">
        <f t="shared" si="243"/>
      </c>
      <c r="N1071" s="13"/>
    </row>
    <row r="1072" spans="2:14" ht="15.75">
      <c r="B1072" s="292"/>
      <c r="C1072" s="293">
        <v>1013</v>
      </c>
      <c r="D1072" s="294" t="s">
        <v>198</v>
      </c>
      <c r="E1072" s="295">
        <f t="shared" si="249"/>
        <v>0</v>
      </c>
      <c r="F1072" s="158"/>
      <c r="G1072" s="159"/>
      <c r="H1072" s="1409"/>
      <c r="I1072" s="158"/>
      <c r="J1072" s="159"/>
      <c r="K1072" s="1409"/>
      <c r="L1072" s="295">
        <f t="shared" si="250"/>
        <v>0</v>
      </c>
      <c r="M1072" s="12">
        <f t="shared" si="243"/>
      </c>
      <c r="N1072" s="13"/>
    </row>
    <row r="1073" spans="2:14" ht="15.75">
      <c r="B1073" s="292"/>
      <c r="C1073" s="293">
        <v>1014</v>
      </c>
      <c r="D1073" s="294" t="s">
        <v>199</v>
      </c>
      <c r="E1073" s="295">
        <f t="shared" si="249"/>
        <v>0</v>
      </c>
      <c r="F1073" s="158"/>
      <c r="G1073" s="159"/>
      <c r="H1073" s="1409"/>
      <c r="I1073" s="158"/>
      <c r="J1073" s="159"/>
      <c r="K1073" s="1409"/>
      <c r="L1073" s="295">
        <f t="shared" si="250"/>
        <v>0</v>
      </c>
      <c r="M1073" s="12">
        <f t="shared" si="243"/>
      </c>
      <c r="N1073" s="13"/>
    </row>
    <row r="1074" spans="2:14" ht="15.75">
      <c r="B1074" s="292"/>
      <c r="C1074" s="293">
        <v>1015</v>
      </c>
      <c r="D1074" s="294" t="s">
        <v>200</v>
      </c>
      <c r="E1074" s="295">
        <f t="shared" si="249"/>
        <v>0</v>
      </c>
      <c r="F1074" s="158"/>
      <c r="G1074" s="159"/>
      <c r="H1074" s="1409"/>
      <c r="I1074" s="158"/>
      <c r="J1074" s="159"/>
      <c r="K1074" s="1409"/>
      <c r="L1074" s="295">
        <f t="shared" si="250"/>
        <v>0</v>
      </c>
      <c r="M1074" s="12">
        <f t="shared" si="243"/>
      </c>
      <c r="N1074" s="13"/>
    </row>
    <row r="1075" spans="2:14" ht="15.75">
      <c r="B1075" s="292"/>
      <c r="C1075" s="312">
        <v>1016</v>
      </c>
      <c r="D1075" s="313" t="s">
        <v>201</v>
      </c>
      <c r="E1075" s="314">
        <f t="shared" si="249"/>
        <v>0</v>
      </c>
      <c r="F1075" s="164"/>
      <c r="G1075" s="165"/>
      <c r="H1075" s="1408"/>
      <c r="I1075" s="164"/>
      <c r="J1075" s="165"/>
      <c r="K1075" s="1408"/>
      <c r="L1075" s="314">
        <f t="shared" si="250"/>
        <v>0</v>
      </c>
      <c r="M1075" s="12">
        <f t="shared" si="243"/>
      </c>
      <c r="N1075" s="13"/>
    </row>
    <row r="1076" spans="2:14" ht="15.75">
      <c r="B1076" s="278"/>
      <c r="C1076" s="318">
        <v>1020</v>
      </c>
      <c r="D1076" s="319" t="s">
        <v>202</v>
      </c>
      <c r="E1076" s="320">
        <f t="shared" si="249"/>
        <v>0</v>
      </c>
      <c r="F1076" s="450"/>
      <c r="G1076" s="451"/>
      <c r="H1076" s="1417"/>
      <c r="I1076" s="450"/>
      <c r="J1076" s="451"/>
      <c r="K1076" s="1417"/>
      <c r="L1076" s="320">
        <f t="shared" si="250"/>
        <v>0</v>
      </c>
      <c r="M1076" s="12">
        <f t="shared" si="243"/>
      </c>
      <c r="N1076" s="13"/>
    </row>
    <row r="1077" spans="2:14" ht="15.75">
      <c r="B1077" s="292"/>
      <c r="C1077" s="324">
        <v>1030</v>
      </c>
      <c r="D1077" s="325" t="s">
        <v>203</v>
      </c>
      <c r="E1077" s="326">
        <f t="shared" si="249"/>
        <v>0</v>
      </c>
      <c r="F1077" s="445"/>
      <c r="G1077" s="446"/>
      <c r="H1077" s="1414"/>
      <c r="I1077" s="445"/>
      <c r="J1077" s="446"/>
      <c r="K1077" s="1414"/>
      <c r="L1077" s="326">
        <f t="shared" si="250"/>
        <v>0</v>
      </c>
      <c r="M1077" s="12">
        <f t="shared" si="243"/>
      </c>
      <c r="N1077" s="13"/>
    </row>
    <row r="1078" spans="2:14" ht="15.75">
      <c r="B1078" s="292"/>
      <c r="C1078" s="318">
        <v>1051</v>
      </c>
      <c r="D1078" s="331" t="s">
        <v>204</v>
      </c>
      <c r="E1078" s="320">
        <f t="shared" si="249"/>
        <v>0</v>
      </c>
      <c r="F1078" s="450"/>
      <c r="G1078" s="451"/>
      <c r="H1078" s="1417"/>
      <c r="I1078" s="450"/>
      <c r="J1078" s="451"/>
      <c r="K1078" s="1417"/>
      <c r="L1078" s="320">
        <f t="shared" si="250"/>
        <v>0</v>
      </c>
      <c r="M1078" s="12">
        <f t="shared" si="243"/>
      </c>
      <c r="N1078" s="13"/>
    </row>
    <row r="1079" spans="2:14" ht="15.75">
      <c r="B1079" s="292"/>
      <c r="C1079" s="293">
        <v>1052</v>
      </c>
      <c r="D1079" s="294" t="s">
        <v>205</v>
      </c>
      <c r="E1079" s="295">
        <f t="shared" si="249"/>
        <v>0</v>
      </c>
      <c r="F1079" s="158"/>
      <c r="G1079" s="159"/>
      <c r="H1079" s="1409"/>
      <c r="I1079" s="158"/>
      <c r="J1079" s="159"/>
      <c r="K1079" s="1409"/>
      <c r="L1079" s="295">
        <f t="shared" si="250"/>
        <v>0</v>
      </c>
      <c r="M1079" s="12">
        <f t="shared" si="243"/>
      </c>
      <c r="N1079" s="13"/>
    </row>
    <row r="1080" spans="2:14" ht="15.75">
      <c r="B1080" s="292"/>
      <c r="C1080" s="324">
        <v>1053</v>
      </c>
      <c r="D1080" s="325" t="s">
        <v>859</v>
      </c>
      <c r="E1080" s="326">
        <f t="shared" si="249"/>
        <v>0</v>
      </c>
      <c r="F1080" s="445"/>
      <c r="G1080" s="446"/>
      <c r="H1080" s="1414"/>
      <c r="I1080" s="445"/>
      <c r="J1080" s="446"/>
      <c r="K1080" s="1414"/>
      <c r="L1080" s="326">
        <f t="shared" si="250"/>
        <v>0</v>
      </c>
      <c r="M1080" s="12">
        <f t="shared" si="243"/>
      </c>
      <c r="N1080" s="13"/>
    </row>
    <row r="1081" spans="2:14" ht="15.75">
      <c r="B1081" s="292"/>
      <c r="C1081" s="318">
        <v>1062</v>
      </c>
      <c r="D1081" s="319" t="s">
        <v>206</v>
      </c>
      <c r="E1081" s="320">
        <f t="shared" si="249"/>
        <v>0</v>
      </c>
      <c r="F1081" s="450"/>
      <c r="G1081" s="451"/>
      <c r="H1081" s="1417"/>
      <c r="I1081" s="450"/>
      <c r="J1081" s="451"/>
      <c r="K1081" s="1417"/>
      <c r="L1081" s="320">
        <f t="shared" si="250"/>
        <v>0</v>
      </c>
      <c r="M1081" s="12">
        <f t="shared" si="243"/>
      </c>
      <c r="N1081" s="13"/>
    </row>
    <row r="1082" spans="2:14" ht="15.75">
      <c r="B1082" s="292"/>
      <c r="C1082" s="324">
        <v>1063</v>
      </c>
      <c r="D1082" s="332" t="s">
        <v>786</v>
      </c>
      <c r="E1082" s="326">
        <f t="shared" si="249"/>
        <v>0</v>
      </c>
      <c r="F1082" s="445"/>
      <c r="G1082" s="446"/>
      <c r="H1082" s="1414"/>
      <c r="I1082" s="445"/>
      <c r="J1082" s="446"/>
      <c r="K1082" s="1414"/>
      <c r="L1082" s="326">
        <f t="shared" si="250"/>
        <v>0</v>
      </c>
      <c r="M1082" s="12">
        <f t="shared" si="243"/>
      </c>
      <c r="N1082" s="13"/>
    </row>
    <row r="1083" spans="2:14" ht="15.75">
      <c r="B1083" s="292"/>
      <c r="C1083" s="333">
        <v>1069</v>
      </c>
      <c r="D1083" s="334" t="s">
        <v>207</v>
      </c>
      <c r="E1083" s="335">
        <f t="shared" si="249"/>
        <v>0</v>
      </c>
      <c r="F1083" s="589"/>
      <c r="G1083" s="590"/>
      <c r="H1083" s="1416"/>
      <c r="I1083" s="589"/>
      <c r="J1083" s="590"/>
      <c r="K1083" s="1416"/>
      <c r="L1083" s="335">
        <f t="shared" si="250"/>
        <v>0</v>
      </c>
      <c r="M1083" s="12">
        <f aca="true" t="shared" si="251" ref="M1083:M1114">(IF($E1083&lt;&gt;0,$M$2,IF($L1083&lt;&gt;0,$M$2,"")))</f>
      </c>
      <c r="N1083" s="13"/>
    </row>
    <row r="1084" spans="2:14" ht="15.75">
      <c r="B1084" s="278"/>
      <c r="C1084" s="318">
        <v>1091</v>
      </c>
      <c r="D1084" s="331" t="s">
        <v>895</v>
      </c>
      <c r="E1084" s="320">
        <f t="shared" si="249"/>
        <v>0</v>
      </c>
      <c r="F1084" s="450"/>
      <c r="G1084" s="451"/>
      <c r="H1084" s="1417"/>
      <c r="I1084" s="450"/>
      <c r="J1084" s="451"/>
      <c r="K1084" s="1417"/>
      <c r="L1084" s="320">
        <f t="shared" si="250"/>
        <v>0</v>
      </c>
      <c r="M1084" s="12">
        <f t="shared" si="251"/>
      </c>
      <c r="N1084" s="13"/>
    </row>
    <row r="1085" spans="2:14" ht="15.75">
      <c r="B1085" s="292"/>
      <c r="C1085" s="293">
        <v>1092</v>
      </c>
      <c r="D1085" s="294" t="s">
        <v>299</v>
      </c>
      <c r="E1085" s="295">
        <f t="shared" si="249"/>
        <v>0</v>
      </c>
      <c r="F1085" s="158"/>
      <c r="G1085" s="159"/>
      <c r="H1085" s="1409"/>
      <c r="I1085" s="158"/>
      <c r="J1085" s="159"/>
      <c r="K1085" s="1409"/>
      <c r="L1085" s="295">
        <f t="shared" si="250"/>
        <v>0</v>
      </c>
      <c r="M1085" s="12">
        <f t="shared" si="251"/>
      </c>
      <c r="N1085" s="13"/>
    </row>
    <row r="1086" spans="2:14" ht="15.75">
      <c r="B1086" s="292"/>
      <c r="C1086" s="285">
        <v>1098</v>
      </c>
      <c r="D1086" s="339" t="s">
        <v>208</v>
      </c>
      <c r="E1086" s="287">
        <f t="shared" si="249"/>
        <v>0</v>
      </c>
      <c r="F1086" s="173"/>
      <c r="G1086" s="174"/>
      <c r="H1086" s="1410"/>
      <c r="I1086" s="173"/>
      <c r="J1086" s="174"/>
      <c r="K1086" s="1410"/>
      <c r="L1086" s="287">
        <f t="shared" si="250"/>
        <v>0</v>
      </c>
      <c r="M1086" s="12">
        <f t="shared" si="251"/>
      </c>
      <c r="N1086" s="13"/>
    </row>
    <row r="1087" spans="2:14" ht="15.75">
      <c r="B1087" s="272">
        <v>1900</v>
      </c>
      <c r="C1087" s="1738" t="s">
        <v>266</v>
      </c>
      <c r="D1087" s="1739"/>
      <c r="E1087" s="310">
        <f aca="true" t="shared" si="252" ref="E1087:L1087">SUM(E1088:E1090)</f>
        <v>0</v>
      </c>
      <c r="F1087" s="274">
        <f t="shared" si="252"/>
        <v>0</v>
      </c>
      <c r="G1087" s="275">
        <f t="shared" si="252"/>
        <v>0</v>
      </c>
      <c r="H1087" s="276">
        <f t="shared" si="252"/>
        <v>0</v>
      </c>
      <c r="I1087" s="274">
        <f t="shared" si="252"/>
        <v>0</v>
      </c>
      <c r="J1087" s="275">
        <f t="shared" si="252"/>
        <v>0</v>
      </c>
      <c r="K1087" s="276">
        <f t="shared" si="252"/>
        <v>0</v>
      </c>
      <c r="L1087" s="310">
        <f t="shared" si="252"/>
        <v>0</v>
      </c>
      <c r="M1087" s="12">
        <f t="shared" si="251"/>
      </c>
      <c r="N1087" s="13"/>
    </row>
    <row r="1088" spans="2:14" ht="15.75">
      <c r="B1088" s="292"/>
      <c r="C1088" s="279">
        <v>1901</v>
      </c>
      <c r="D1088" s="340" t="s">
        <v>896</v>
      </c>
      <c r="E1088" s="281">
        <f>F1088+G1088+H1088</f>
        <v>0</v>
      </c>
      <c r="F1088" s="152"/>
      <c r="G1088" s="153"/>
      <c r="H1088" s="1407"/>
      <c r="I1088" s="152"/>
      <c r="J1088" s="153"/>
      <c r="K1088" s="1407"/>
      <c r="L1088" s="281">
        <f>I1088+J1088+K1088</f>
        <v>0</v>
      </c>
      <c r="M1088" s="12">
        <f t="shared" si="251"/>
      </c>
      <c r="N1088" s="13"/>
    </row>
    <row r="1089" spans="2:14" ht="15.75">
      <c r="B1089" s="341"/>
      <c r="C1089" s="293">
        <v>1981</v>
      </c>
      <c r="D1089" s="342" t="s">
        <v>897</v>
      </c>
      <c r="E1089" s="295">
        <f>F1089+G1089+H1089</f>
        <v>0</v>
      </c>
      <c r="F1089" s="158"/>
      <c r="G1089" s="159"/>
      <c r="H1089" s="1409"/>
      <c r="I1089" s="158"/>
      <c r="J1089" s="159"/>
      <c r="K1089" s="1409"/>
      <c r="L1089" s="295">
        <f>I1089+J1089+K1089</f>
        <v>0</v>
      </c>
      <c r="M1089" s="12">
        <f t="shared" si="251"/>
      </c>
      <c r="N1089" s="13"/>
    </row>
    <row r="1090" spans="2:14" ht="15.75">
      <c r="B1090" s="292"/>
      <c r="C1090" s="285">
        <v>1991</v>
      </c>
      <c r="D1090" s="343" t="s">
        <v>898</v>
      </c>
      <c r="E1090" s="287">
        <f>F1090+G1090+H1090</f>
        <v>0</v>
      </c>
      <c r="F1090" s="173"/>
      <c r="G1090" s="174"/>
      <c r="H1090" s="1410"/>
      <c r="I1090" s="173"/>
      <c r="J1090" s="174"/>
      <c r="K1090" s="1410"/>
      <c r="L1090" s="287">
        <f>I1090+J1090+K1090</f>
        <v>0</v>
      </c>
      <c r="M1090" s="12">
        <f t="shared" si="251"/>
      </c>
      <c r="N1090" s="13"/>
    </row>
    <row r="1091" spans="2:14" ht="15.75">
      <c r="B1091" s="272">
        <v>2100</v>
      </c>
      <c r="C1091" s="1738" t="s">
        <v>708</v>
      </c>
      <c r="D1091" s="1739"/>
      <c r="E1091" s="310">
        <f aca="true" t="shared" si="253" ref="E1091:L1091">SUM(E1092:E1096)</f>
        <v>0</v>
      </c>
      <c r="F1091" s="274">
        <f t="shared" si="253"/>
        <v>0</v>
      </c>
      <c r="G1091" s="275">
        <f t="shared" si="253"/>
        <v>0</v>
      </c>
      <c r="H1091" s="276">
        <f t="shared" si="253"/>
        <v>0</v>
      </c>
      <c r="I1091" s="274">
        <f t="shared" si="253"/>
        <v>0</v>
      </c>
      <c r="J1091" s="275">
        <f t="shared" si="253"/>
        <v>0</v>
      </c>
      <c r="K1091" s="276">
        <f t="shared" si="253"/>
        <v>0</v>
      </c>
      <c r="L1091" s="310">
        <f t="shared" si="253"/>
        <v>0</v>
      </c>
      <c r="M1091" s="12">
        <f t="shared" si="251"/>
      </c>
      <c r="N1091" s="13"/>
    </row>
    <row r="1092" spans="2:14" ht="15.75">
      <c r="B1092" s="292"/>
      <c r="C1092" s="279">
        <v>2110</v>
      </c>
      <c r="D1092" s="344" t="s">
        <v>209</v>
      </c>
      <c r="E1092" s="281">
        <f>F1092+G1092+H1092</f>
        <v>0</v>
      </c>
      <c r="F1092" s="152"/>
      <c r="G1092" s="153"/>
      <c r="H1092" s="1407"/>
      <c r="I1092" s="152"/>
      <c r="J1092" s="153"/>
      <c r="K1092" s="1407"/>
      <c r="L1092" s="281">
        <f>I1092+J1092+K1092</f>
        <v>0</v>
      </c>
      <c r="M1092" s="12">
        <f t="shared" si="251"/>
      </c>
      <c r="N1092" s="13"/>
    </row>
    <row r="1093" spans="2:14" ht="15.75">
      <c r="B1093" s="341"/>
      <c r="C1093" s="293">
        <v>2120</v>
      </c>
      <c r="D1093" s="300" t="s">
        <v>210</v>
      </c>
      <c r="E1093" s="295">
        <f>F1093+G1093+H1093</f>
        <v>0</v>
      </c>
      <c r="F1093" s="158"/>
      <c r="G1093" s="159"/>
      <c r="H1093" s="1409"/>
      <c r="I1093" s="158"/>
      <c r="J1093" s="159"/>
      <c r="K1093" s="1409"/>
      <c r="L1093" s="295">
        <f>I1093+J1093+K1093</f>
        <v>0</v>
      </c>
      <c r="M1093" s="12">
        <f t="shared" si="251"/>
      </c>
      <c r="N1093" s="13"/>
    </row>
    <row r="1094" spans="2:14" ht="15.75">
      <c r="B1094" s="341"/>
      <c r="C1094" s="293">
        <v>2125</v>
      </c>
      <c r="D1094" s="300" t="s">
        <v>211</v>
      </c>
      <c r="E1094" s="295">
        <f>F1094+G1094+H1094</f>
        <v>0</v>
      </c>
      <c r="F1094" s="484">
        <v>0</v>
      </c>
      <c r="G1094" s="485">
        <v>0</v>
      </c>
      <c r="H1094" s="160">
        <v>0</v>
      </c>
      <c r="I1094" s="484">
        <v>0</v>
      </c>
      <c r="J1094" s="485">
        <v>0</v>
      </c>
      <c r="K1094" s="160">
        <v>0</v>
      </c>
      <c r="L1094" s="295">
        <f>I1094+J1094+K1094</f>
        <v>0</v>
      </c>
      <c r="M1094" s="12">
        <f t="shared" si="251"/>
      </c>
      <c r="N1094" s="13"/>
    </row>
    <row r="1095" spans="2:14" ht="15.75">
      <c r="B1095" s="291"/>
      <c r="C1095" s="293">
        <v>2140</v>
      </c>
      <c r="D1095" s="300" t="s">
        <v>212</v>
      </c>
      <c r="E1095" s="295">
        <f>F1095+G1095+H1095</f>
        <v>0</v>
      </c>
      <c r="F1095" s="484">
        <v>0</v>
      </c>
      <c r="G1095" s="485">
        <v>0</v>
      </c>
      <c r="H1095" s="160">
        <v>0</v>
      </c>
      <c r="I1095" s="484">
        <v>0</v>
      </c>
      <c r="J1095" s="485">
        <v>0</v>
      </c>
      <c r="K1095" s="160">
        <v>0</v>
      </c>
      <c r="L1095" s="295">
        <f>I1095+J1095+K1095</f>
        <v>0</v>
      </c>
      <c r="M1095" s="12">
        <f t="shared" si="251"/>
      </c>
      <c r="N1095" s="13"/>
    </row>
    <row r="1096" spans="2:14" ht="15.75">
      <c r="B1096" s="292"/>
      <c r="C1096" s="285">
        <v>2190</v>
      </c>
      <c r="D1096" s="345" t="s">
        <v>213</v>
      </c>
      <c r="E1096" s="287">
        <f>F1096+G1096+H1096</f>
        <v>0</v>
      </c>
      <c r="F1096" s="173"/>
      <c r="G1096" s="174"/>
      <c r="H1096" s="1410"/>
      <c r="I1096" s="173"/>
      <c r="J1096" s="174"/>
      <c r="K1096" s="1410"/>
      <c r="L1096" s="287">
        <f>I1096+J1096+K1096</f>
        <v>0</v>
      </c>
      <c r="M1096" s="12">
        <f t="shared" si="251"/>
      </c>
      <c r="N1096" s="13"/>
    </row>
    <row r="1097" spans="2:14" ht="15.75">
      <c r="B1097" s="272">
        <v>2200</v>
      </c>
      <c r="C1097" s="1738" t="s">
        <v>214</v>
      </c>
      <c r="D1097" s="1739"/>
      <c r="E1097" s="310">
        <f aca="true" t="shared" si="254" ref="E1097:L1097">SUM(E1098:E1099)</f>
        <v>0</v>
      </c>
      <c r="F1097" s="274">
        <f t="shared" si="254"/>
        <v>0</v>
      </c>
      <c r="G1097" s="275">
        <f t="shared" si="254"/>
        <v>0</v>
      </c>
      <c r="H1097" s="276">
        <f t="shared" si="254"/>
        <v>0</v>
      </c>
      <c r="I1097" s="274">
        <f t="shared" si="254"/>
        <v>0</v>
      </c>
      <c r="J1097" s="275">
        <f t="shared" si="254"/>
        <v>0</v>
      </c>
      <c r="K1097" s="276">
        <f t="shared" si="254"/>
        <v>0</v>
      </c>
      <c r="L1097" s="310">
        <f t="shared" si="254"/>
        <v>0</v>
      </c>
      <c r="M1097" s="12">
        <f t="shared" si="251"/>
      </c>
      <c r="N1097" s="13"/>
    </row>
    <row r="1098" spans="2:14" ht="15.75">
      <c r="B1098" s="292"/>
      <c r="C1098" s="279">
        <v>2221</v>
      </c>
      <c r="D1098" s="280" t="s">
        <v>300</v>
      </c>
      <c r="E1098" s="281">
        <f aca="true" t="shared" si="255" ref="E1098:E1103">F1098+G1098+H1098</f>
        <v>0</v>
      </c>
      <c r="F1098" s="152"/>
      <c r="G1098" s="153"/>
      <c r="H1098" s="1407"/>
      <c r="I1098" s="152"/>
      <c r="J1098" s="153"/>
      <c r="K1098" s="1407"/>
      <c r="L1098" s="281">
        <f aca="true" t="shared" si="256" ref="L1098:L1103">I1098+J1098+K1098</f>
        <v>0</v>
      </c>
      <c r="M1098" s="12">
        <f t="shared" si="251"/>
      </c>
      <c r="N1098" s="13"/>
    </row>
    <row r="1099" spans="2:14" ht="15.75">
      <c r="B1099" s="292"/>
      <c r="C1099" s="285">
        <v>2224</v>
      </c>
      <c r="D1099" s="286" t="s">
        <v>215</v>
      </c>
      <c r="E1099" s="287">
        <f t="shared" si="255"/>
        <v>0</v>
      </c>
      <c r="F1099" s="173"/>
      <c r="G1099" s="174"/>
      <c r="H1099" s="1410"/>
      <c r="I1099" s="173"/>
      <c r="J1099" s="174"/>
      <c r="K1099" s="1410"/>
      <c r="L1099" s="287">
        <f t="shared" si="256"/>
        <v>0</v>
      </c>
      <c r="M1099" s="12">
        <f t="shared" si="251"/>
      </c>
      <c r="N1099" s="13"/>
    </row>
    <row r="1100" spans="2:14" ht="15.75">
      <c r="B1100" s="272">
        <v>2500</v>
      </c>
      <c r="C1100" s="1738" t="s">
        <v>216</v>
      </c>
      <c r="D1100" s="1739"/>
      <c r="E1100" s="310">
        <f t="shared" si="255"/>
        <v>0</v>
      </c>
      <c r="F1100" s="1411"/>
      <c r="G1100" s="1412"/>
      <c r="H1100" s="1413"/>
      <c r="I1100" s="1411"/>
      <c r="J1100" s="1412"/>
      <c r="K1100" s="1413"/>
      <c r="L1100" s="310">
        <f t="shared" si="256"/>
        <v>0</v>
      </c>
      <c r="M1100" s="12">
        <f t="shared" si="251"/>
      </c>
      <c r="N1100" s="13"/>
    </row>
    <row r="1101" spans="2:14" ht="15.75">
      <c r="B1101" s="272">
        <v>2600</v>
      </c>
      <c r="C1101" s="1746" t="s">
        <v>217</v>
      </c>
      <c r="D1101" s="1747"/>
      <c r="E1101" s="310">
        <f t="shared" si="255"/>
        <v>0</v>
      </c>
      <c r="F1101" s="1411"/>
      <c r="G1101" s="1412"/>
      <c r="H1101" s="1413"/>
      <c r="I1101" s="1411"/>
      <c r="J1101" s="1412"/>
      <c r="K1101" s="1413"/>
      <c r="L1101" s="310">
        <f t="shared" si="256"/>
        <v>0</v>
      </c>
      <c r="M1101" s="12">
        <f t="shared" si="251"/>
      </c>
      <c r="N1101" s="13"/>
    </row>
    <row r="1102" spans="2:14" ht="15.75">
      <c r="B1102" s="272">
        <v>2700</v>
      </c>
      <c r="C1102" s="1746" t="s">
        <v>218</v>
      </c>
      <c r="D1102" s="1747"/>
      <c r="E1102" s="310">
        <f t="shared" si="255"/>
        <v>0</v>
      </c>
      <c r="F1102" s="1411"/>
      <c r="G1102" s="1412"/>
      <c r="H1102" s="1413"/>
      <c r="I1102" s="1411"/>
      <c r="J1102" s="1412"/>
      <c r="K1102" s="1413"/>
      <c r="L1102" s="310">
        <f t="shared" si="256"/>
        <v>0</v>
      </c>
      <c r="M1102" s="12">
        <f t="shared" si="251"/>
      </c>
      <c r="N1102" s="13"/>
    </row>
    <row r="1103" spans="2:14" ht="15.75">
      <c r="B1103" s="272">
        <v>2800</v>
      </c>
      <c r="C1103" s="1746" t="s">
        <v>1646</v>
      </c>
      <c r="D1103" s="1747"/>
      <c r="E1103" s="310">
        <f t="shared" si="255"/>
        <v>0</v>
      </c>
      <c r="F1103" s="1411"/>
      <c r="G1103" s="1412"/>
      <c r="H1103" s="1413"/>
      <c r="I1103" s="1411"/>
      <c r="J1103" s="1412"/>
      <c r="K1103" s="1413"/>
      <c r="L1103" s="310">
        <f t="shared" si="256"/>
        <v>0</v>
      </c>
      <c r="M1103" s="12">
        <f t="shared" si="251"/>
      </c>
      <c r="N1103" s="13"/>
    </row>
    <row r="1104" spans="2:14" ht="15.75">
      <c r="B1104" s="272">
        <v>2900</v>
      </c>
      <c r="C1104" s="1738" t="s">
        <v>219</v>
      </c>
      <c r="D1104" s="1739"/>
      <c r="E1104" s="310">
        <f aca="true" t="shared" si="257" ref="E1104:L1104">SUM(E1105:E1112)</f>
        <v>0</v>
      </c>
      <c r="F1104" s="274">
        <f t="shared" si="257"/>
        <v>0</v>
      </c>
      <c r="G1104" s="274">
        <f t="shared" si="257"/>
        <v>0</v>
      </c>
      <c r="H1104" s="274">
        <f t="shared" si="257"/>
        <v>0</v>
      </c>
      <c r="I1104" s="274">
        <f t="shared" si="257"/>
        <v>0</v>
      </c>
      <c r="J1104" s="274">
        <f t="shared" si="257"/>
        <v>0</v>
      </c>
      <c r="K1104" s="274">
        <f t="shared" si="257"/>
        <v>0</v>
      </c>
      <c r="L1104" s="274">
        <f t="shared" si="257"/>
        <v>0</v>
      </c>
      <c r="M1104" s="12">
        <f t="shared" si="251"/>
      </c>
      <c r="N1104" s="13"/>
    </row>
    <row r="1105" spans="2:14" ht="15.75">
      <c r="B1105" s="346"/>
      <c r="C1105" s="279">
        <v>2910</v>
      </c>
      <c r="D1105" s="347" t="s">
        <v>1938</v>
      </c>
      <c r="E1105" s="281">
        <f aca="true" t="shared" si="258" ref="E1105:E1112">F1105+G1105+H1105</f>
        <v>0</v>
      </c>
      <c r="F1105" s="152"/>
      <c r="G1105" s="153"/>
      <c r="H1105" s="1407"/>
      <c r="I1105" s="152"/>
      <c r="J1105" s="153"/>
      <c r="K1105" s="1407"/>
      <c r="L1105" s="281">
        <f aca="true" t="shared" si="259" ref="L1105:L1112">I1105+J1105+K1105</f>
        <v>0</v>
      </c>
      <c r="M1105" s="12">
        <f t="shared" si="251"/>
      </c>
      <c r="N1105" s="13"/>
    </row>
    <row r="1106" spans="2:14" ht="15.75">
      <c r="B1106" s="346"/>
      <c r="C1106" s="279">
        <v>2920</v>
      </c>
      <c r="D1106" s="347" t="s">
        <v>220</v>
      </c>
      <c r="E1106" s="281">
        <f t="shared" si="258"/>
        <v>0</v>
      </c>
      <c r="F1106" s="152"/>
      <c r="G1106" s="153"/>
      <c r="H1106" s="1407"/>
      <c r="I1106" s="152"/>
      <c r="J1106" s="153"/>
      <c r="K1106" s="1407"/>
      <c r="L1106" s="281">
        <f t="shared" si="259"/>
        <v>0</v>
      </c>
      <c r="M1106" s="12">
        <f t="shared" si="251"/>
      </c>
      <c r="N1106" s="13"/>
    </row>
    <row r="1107" spans="2:14" ht="31.5">
      <c r="B1107" s="346"/>
      <c r="C1107" s="324">
        <v>2969</v>
      </c>
      <c r="D1107" s="348" t="s">
        <v>221</v>
      </c>
      <c r="E1107" s="326">
        <f t="shared" si="258"/>
        <v>0</v>
      </c>
      <c r="F1107" s="445"/>
      <c r="G1107" s="446"/>
      <c r="H1107" s="1414"/>
      <c r="I1107" s="445"/>
      <c r="J1107" s="446"/>
      <c r="K1107" s="1414"/>
      <c r="L1107" s="326">
        <f t="shared" si="259"/>
        <v>0</v>
      </c>
      <c r="M1107" s="12">
        <f t="shared" si="251"/>
      </c>
      <c r="N1107" s="13"/>
    </row>
    <row r="1108" spans="2:14" ht="31.5">
      <c r="B1108" s="346"/>
      <c r="C1108" s="349">
        <v>2970</v>
      </c>
      <c r="D1108" s="350" t="s">
        <v>222</v>
      </c>
      <c r="E1108" s="351">
        <f t="shared" si="258"/>
        <v>0</v>
      </c>
      <c r="F1108" s="625"/>
      <c r="G1108" s="626"/>
      <c r="H1108" s="1415"/>
      <c r="I1108" s="625"/>
      <c r="J1108" s="626"/>
      <c r="K1108" s="1415"/>
      <c r="L1108" s="351">
        <f t="shared" si="259"/>
        <v>0</v>
      </c>
      <c r="M1108" s="12">
        <f t="shared" si="251"/>
      </c>
      <c r="N1108" s="13"/>
    </row>
    <row r="1109" spans="2:14" ht="15.75">
      <c r="B1109" s="346"/>
      <c r="C1109" s="333">
        <v>2989</v>
      </c>
      <c r="D1109" s="355" t="s">
        <v>223</v>
      </c>
      <c r="E1109" s="335">
        <f t="shared" si="258"/>
        <v>0</v>
      </c>
      <c r="F1109" s="589"/>
      <c r="G1109" s="590"/>
      <c r="H1109" s="1416"/>
      <c r="I1109" s="589"/>
      <c r="J1109" s="590"/>
      <c r="K1109" s="1416"/>
      <c r="L1109" s="335">
        <f t="shared" si="259"/>
        <v>0</v>
      </c>
      <c r="M1109" s="12">
        <f t="shared" si="251"/>
      </c>
      <c r="N1109" s="13"/>
    </row>
    <row r="1110" spans="2:14" ht="15.75">
      <c r="B1110" s="292"/>
      <c r="C1110" s="318">
        <v>2990</v>
      </c>
      <c r="D1110" s="356" t="s">
        <v>1957</v>
      </c>
      <c r="E1110" s="320">
        <f t="shared" si="258"/>
        <v>0</v>
      </c>
      <c r="F1110" s="450"/>
      <c r="G1110" s="451"/>
      <c r="H1110" s="1417"/>
      <c r="I1110" s="450"/>
      <c r="J1110" s="451"/>
      <c r="K1110" s="1417"/>
      <c r="L1110" s="320">
        <f t="shared" si="259"/>
        <v>0</v>
      </c>
      <c r="M1110" s="12">
        <f t="shared" si="251"/>
      </c>
      <c r="N1110" s="13"/>
    </row>
    <row r="1111" spans="2:14" ht="15.75">
      <c r="B1111" s="292"/>
      <c r="C1111" s="318">
        <v>2991</v>
      </c>
      <c r="D1111" s="356" t="s">
        <v>224</v>
      </c>
      <c r="E1111" s="320">
        <f t="shared" si="258"/>
        <v>0</v>
      </c>
      <c r="F1111" s="450"/>
      <c r="G1111" s="451"/>
      <c r="H1111" s="1417"/>
      <c r="I1111" s="450"/>
      <c r="J1111" s="451"/>
      <c r="K1111" s="1417"/>
      <c r="L1111" s="320">
        <f t="shared" si="259"/>
        <v>0</v>
      </c>
      <c r="M1111" s="12">
        <f t="shared" si="251"/>
      </c>
      <c r="N1111" s="13"/>
    </row>
    <row r="1112" spans="2:14" ht="15.75">
      <c r="B1112" s="292"/>
      <c r="C1112" s="285">
        <v>2992</v>
      </c>
      <c r="D1112" s="357" t="s">
        <v>225</v>
      </c>
      <c r="E1112" s="287">
        <f t="shared" si="258"/>
        <v>0</v>
      </c>
      <c r="F1112" s="173"/>
      <c r="G1112" s="174"/>
      <c r="H1112" s="1410"/>
      <c r="I1112" s="173"/>
      <c r="J1112" s="174"/>
      <c r="K1112" s="1410"/>
      <c r="L1112" s="287">
        <f t="shared" si="259"/>
        <v>0</v>
      </c>
      <c r="M1112" s="12">
        <f t="shared" si="251"/>
      </c>
      <c r="N1112" s="13"/>
    </row>
    <row r="1113" spans="2:14" ht="15.75">
      <c r="B1113" s="272">
        <v>3300</v>
      </c>
      <c r="C1113" s="358" t="s">
        <v>1988</v>
      </c>
      <c r="D1113" s="1468"/>
      <c r="E1113" s="310">
        <f aca="true" t="shared" si="260" ref="E1113:L1113">SUM(E1114:E1118)</f>
        <v>0</v>
      </c>
      <c r="F1113" s="274">
        <f t="shared" si="260"/>
        <v>0</v>
      </c>
      <c r="G1113" s="275">
        <f t="shared" si="260"/>
        <v>0</v>
      </c>
      <c r="H1113" s="276">
        <f t="shared" si="260"/>
        <v>0</v>
      </c>
      <c r="I1113" s="274">
        <f t="shared" si="260"/>
        <v>0</v>
      </c>
      <c r="J1113" s="275">
        <f t="shared" si="260"/>
        <v>0</v>
      </c>
      <c r="K1113" s="276">
        <f t="shared" si="260"/>
        <v>0</v>
      </c>
      <c r="L1113" s="310">
        <f t="shared" si="260"/>
        <v>0</v>
      </c>
      <c r="M1113" s="12">
        <f t="shared" si="251"/>
      </c>
      <c r="N1113" s="13"/>
    </row>
    <row r="1114" spans="2:14" ht="15.75">
      <c r="B1114" s="291"/>
      <c r="C1114" s="279">
        <v>3301</v>
      </c>
      <c r="D1114" s="359" t="s">
        <v>226</v>
      </c>
      <c r="E1114" s="281">
        <f aca="true" t="shared" si="261" ref="E1114:E1121">F1114+G1114+H1114</f>
        <v>0</v>
      </c>
      <c r="F1114" s="482">
        <v>0</v>
      </c>
      <c r="G1114" s="483">
        <v>0</v>
      </c>
      <c r="H1114" s="154">
        <v>0</v>
      </c>
      <c r="I1114" s="482">
        <v>0</v>
      </c>
      <c r="J1114" s="483">
        <v>0</v>
      </c>
      <c r="K1114" s="154">
        <v>0</v>
      </c>
      <c r="L1114" s="281">
        <f aca="true" t="shared" si="262" ref="L1114:L1121">I1114+J1114+K1114</f>
        <v>0</v>
      </c>
      <c r="M1114" s="12">
        <f t="shared" si="251"/>
      </c>
      <c r="N1114" s="13"/>
    </row>
    <row r="1115" spans="2:14" ht="15.75">
      <c r="B1115" s="291"/>
      <c r="C1115" s="293">
        <v>3302</v>
      </c>
      <c r="D1115" s="360" t="s">
        <v>702</v>
      </c>
      <c r="E1115" s="295">
        <f t="shared" si="261"/>
        <v>0</v>
      </c>
      <c r="F1115" s="484">
        <v>0</v>
      </c>
      <c r="G1115" s="485">
        <v>0</v>
      </c>
      <c r="H1115" s="160">
        <v>0</v>
      </c>
      <c r="I1115" s="484">
        <v>0</v>
      </c>
      <c r="J1115" s="485">
        <v>0</v>
      </c>
      <c r="K1115" s="160">
        <v>0</v>
      </c>
      <c r="L1115" s="295">
        <f t="shared" si="262"/>
        <v>0</v>
      </c>
      <c r="M1115" s="12">
        <f aca="true" t="shared" si="263" ref="M1115:M1146">(IF($E1115&lt;&gt;0,$M$2,IF($L1115&lt;&gt;0,$M$2,"")))</f>
      </c>
      <c r="N1115" s="13"/>
    </row>
    <row r="1116" spans="2:14" ht="15.75">
      <c r="B1116" s="291"/>
      <c r="C1116" s="293">
        <v>3304</v>
      </c>
      <c r="D1116" s="360" t="s">
        <v>227</v>
      </c>
      <c r="E1116" s="295">
        <f t="shared" si="261"/>
        <v>0</v>
      </c>
      <c r="F1116" s="484">
        <v>0</v>
      </c>
      <c r="G1116" s="485">
        <v>0</v>
      </c>
      <c r="H1116" s="160">
        <v>0</v>
      </c>
      <c r="I1116" s="484">
        <v>0</v>
      </c>
      <c r="J1116" s="485">
        <v>0</v>
      </c>
      <c r="K1116" s="160">
        <v>0</v>
      </c>
      <c r="L1116" s="295">
        <f t="shared" si="262"/>
        <v>0</v>
      </c>
      <c r="M1116" s="12">
        <f t="shared" si="263"/>
      </c>
      <c r="N1116" s="13"/>
    </row>
    <row r="1117" spans="2:14" ht="31.5">
      <c r="B1117" s="291"/>
      <c r="C1117" s="285">
        <v>3306</v>
      </c>
      <c r="D1117" s="361" t="s">
        <v>1643</v>
      </c>
      <c r="E1117" s="295">
        <f t="shared" si="261"/>
        <v>0</v>
      </c>
      <c r="F1117" s="484">
        <v>0</v>
      </c>
      <c r="G1117" s="485">
        <v>0</v>
      </c>
      <c r="H1117" s="160">
        <v>0</v>
      </c>
      <c r="I1117" s="484">
        <v>0</v>
      </c>
      <c r="J1117" s="485">
        <v>0</v>
      </c>
      <c r="K1117" s="160">
        <v>0</v>
      </c>
      <c r="L1117" s="295">
        <f t="shared" si="262"/>
        <v>0</v>
      </c>
      <c r="M1117" s="12">
        <f t="shared" si="263"/>
      </c>
      <c r="N1117" s="13"/>
    </row>
    <row r="1118" spans="2:14" ht="15.75">
      <c r="B1118" s="291"/>
      <c r="C1118" s="285">
        <v>3307</v>
      </c>
      <c r="D1118" s="361" t="s">
        <v>2040</v>
      </c>
      <c r="E1118" s="287">
        <f t="shared" si="261"/>
        <v>0</v>
      </c>
      <c r="F1118" s="486">
        <v>0</v>
      </c>
      <c r="G1118" s="487">
        <v>0</v>
      </c>
      <c r="H1118" s="175">
        <v>0</v>
      </c>
      <c r="I1118" s="486">
        <v>0</v>
      </c>
      <c r="J1118" s="487">
        <v>0</v>
      </c>
      <c r="K1118" s="175">
        <v>0</v>
      </c>
      <c r="L1118" s="287">
        <f t="shared" si="262"/>
        <v>0</v>
      </c>
      <c r="M1118" s="12">
        <f t="shared" si="263"/>
      </c>
      <c r="N1118" s="13"/>
    </row>
    <row r="1119" spans="2:14" ht="15.75">
      <c r="B1119" s="272">
        <v>3900</v>
      </c>
      <c r="C1119" s="1738" t="s">
        <v>228</v>
      </c>
      <c r="D1119" s="1739"/>
      <c r="E1119" s="310">
        <f t="shared" si="261"/>
        <v>0</v>
      </c>
      <c r="F1119" s="1458">
        <v>0</v>
      </c>
      <c r="G1119" s="1459">
        <v>0</v>
      </c>
      <c r="H1119" s="1460">
        <v>0</v>
      </c>
      <c r="I1119" s="1458">
        <v>0</v>
      </c>
      <c r="J1119" s="1459">
        <v>0</v>
      </c>
      <c r="K1119" s="1460">
        <v>0</v>
      </c>
      <c r="L1119" s="310">
        <f t="shared" si="262"/>
        <v>0</v>
      </c>
      <c r="M1119" s="12">
        <f t="shared" si="263"/>
      </c>
      <c r="N1119" s="13"/>
    </row>
    <row r="1120" spans="2:14" ht="15.75">
      <c r="B1120" s="272">
        <v>4000</v>
      </c>
      <c r="C1120" s="1738" t="s">
        <v>229</v>
      </c>
      <c r="D1120" s="1739"/>
      <c r="E1120" s="310">
        <f t="shared" si="261"/>
        <v>0</v>
      </c>
      <c r="F1120" s="1411"/>
      <c r="G1120" s="1412"/>
      <c r="H1120" s="1413"/>
      <c r="I1120" s="1411"/>
      <c r="J1120" s="1412"/>
      <c r="K1120" s="1413"/>
      <c r="L1120" s="310">
        <f t="shared" si="262"/>
        <v>0</v>
      </c>
      <c r="M1120" s="12">
        <f t="shared" si="263"/>
      </c>
      <c r="N1120" s="13"/>
    </row>
    <row r="1121" spans="2:14" ht="15.75">
      <c r="B1121" s="272">
        <v>4100</v>
      </c>
      <c r="C1121" s="1738" t="s">
        <v>230</v>
      </c>
      <c r="D1121" s="1739"/>
      <c r="E1121" s="310">
        <f t="shared" si="261"/>
        <v>0</v>
      </c>
      <c r="F1121" s="1459">
        <v>0</v>
      </c>
      <c r="G1121" s="1459">
        <v>0</v>
      </c>
      <c r="H1121" s="1460">
        <v>0</v>
      </c>
      <c r="I1121" s="1647">
        <v>0</v>
      </c>
      <c r="J1121" s="1459">
        <v>0</v>
      </c>
      <c r="K1121" s="1459">
        <v>0</v>
      </c>
      <c r="L1121" s="310">
        <f t="shared" si="262"/>
        <v>0</v>
      </c>
      <c r="M1121" s="12">
        <f t="shared" si="263"/>
      </c>
      <c r="N1121" s="13"/>
    </row>
    <row r="1122" spans="2:14" ht="15.75">
      <c r="B1122" s="272">
        <v>4200</v>
      </c>
      <c r="C1122" s="1738" t="s">
        <v>231</v>
      </c>
      <c r="D1122" s="1739"/>
      <c r="E1122" s="310">
        <f aca="true" t="shared" si="264" ref="E1122:L1122">SUM(E1123:E1128)</f>
        <v>0</v>
      </c>
      <c r="F1122" s="274">
        <f t="shared" si="264"/>
        <v>0</v>
      </c>
      <c r="G1122" s="275">
        <f t="shared" si="264"/>
        <v>0</v>
      </c>
      <c r="H1122" s="276">
        <f t="shared" si="264"/>
        <v>0</v>
      </c>
      <c r="I1122" s="274">
        <f t="shared" si="264"/>
        <v>0</v>
      </c>
      <c r="J1122" s="275">
        <f t="shared" si="264"/>
        <v>0</v>
      </c>
      <c r="K1122" s="276">
        <f t="shared" si="264"/>
        <v>0</v>
      </c>
      <c r="L1122" s="310">
        <f t="shared" si="264"/>
        <v>0</v>
      </c>
      <c r="M1122" s="12">
        <f t="shared" si="263"/>
      </c>
      <c r="N1122" s="13"/>
    </row>
    <row r="1123" spans="2:14" ht="15.75">
      <c r="B1123" s="362"/>
      <c r="C1123" s="279">
        <v>4201</v>
      </c>
      <c r="D1123" s="280" t="s">
        <v>232</v>
      </c>
      <c r="E1123" s="281">
        <f aca="true" t="shared" si="265" ref="E1123:E1128">F1123+G1123+H1123</f>
        <v>0</v>
      </c>
      <c r="F1123" s="152"/>
      <c r="G1123" s="153"/>
      <c r="H1123" s="1407"/>
      <c r="I1123" s="152"/>
      <c r="J1123" s="153"/>
      <c r="K1123" s="1407"/>
      <c r="L1123" s="281">
        <f aca="true" t="shared" si="266" ref="L1123:L1128">I1123+J1123+K1123</f>
        <v>0</v>
      </c>
      <c r="M1123" s="12">
        <f t="shared" si="263"/>
      </c>
      <c r="N1123" s="13"/>
    </row>
    <row r="1124" spans="2:14" ht="15.75">
      <c r="B1124" s="362"/>
      <c r="C1124" s="293">
        <v>4202</v>
      </c>
      <c r="D1124" s="363" t="s">
        <v>233</v>
      </c>
      <c r="E1124" s="295">
        <f t="shared" si="265"/>
        <v>0</v>
      </c>
      <c r="F1124" s="158"/>
      <c r="G1124" s="159"/>
      <c r="H1124" s="1409"/>
      <c r="I1124" s="158"/>
      <c r="J1124" s="159"/>
      <c r="K1124" s="1409"/>
      <c r="L1124" s="295">
        <f t="shared" si="266"/>
        <v>0</v>
      </c>
      <c r="M1124" s="12">
        <f t="shared" si="263"/>
      </c>
      <c r="N1124" s="13"/>
    </row>
    <row r="1125" spans="2:14" ht="15.75">
      <c r="B1125" s="362"/>
      <c r="C1125" s="293">
        <v>4214</v>
      </c>
      <c r="D1125" s="363" t="s">
        <v>234</v>
      </c>
      <c r="E1125" s="295">
        <f t="shared" si="265"/>
        <v>0</v>
      </c>
      <c r="F1125" s="158"/>
      <c r="G1125" s="159"/>
      <c r="H1125" s="1409"/>
      <c r="I1125" s="158"/>
      <c r="J1125" s="159"/>
      <c r="K1125" s="1409"/>
      <c r="L1125" s="295">
        <f t="shared" si="266"/>
        <v>0</v>
      </c>
      <c r="M1125" s="12">
        <f t="shared" si="263"/>
      </c>
      <c r="N1125" s="13"/>
    </row>
    <row r="1126" spans="2:14" ht="15.75">
      <c r="B1126" s="362"/>
      <c r="C1126" s="293">
        <v>4217</v>
      </c>
      <c r="D1126" s="363" t="s">
        <v>235</v>
      </c>
      <c r="E1126" s="295">
        <f t="shared" si="265"/>
        <v>0</v>
      </c>
      <c r="F1126" s="158"/>
      <c r="G1126" s="159"/>
      <c r="H1126" s="1409"/>
      <c r="I1126" s="158"/>
      <c r="J1126" s="159"/>
      <c r="K1126" s="1409"/>
      <c r="L1126" s="295">
        <f t="shared" si="266"/>
        <v>0</v>
      </c>
      <c r="M1126" s="12">
        <f t="shared" si="263"/>
      </c>
      <c r="N1126" s="13"/>
    </row>
    <row r="1127" spans="2:14" ht="15.75">
      <c r="B1127" s="362"/>
      <c r="C1127" s="293">
        <v>4218</v>
      </c>
      <c r="D1127" s="294" t="s">
        <v>236</v>
      </c>
      <c r="E1127" s="295">
        <f t="shared" si="265"/>
        <v>0</v>
      </c>
      <c r="F1127" s="158"/>
      <c r="G1127" s="159"/>
      <c r="H1127" s="1409"/>
      <c r="I1127" s="158"/>
      <c r="J1127" s="159"/>
      <c r="K1127" s="1409"/>
      <c r="L1127" s="295">
        <f t="shared" si="266"/>
        <v>0</v>
      </c>
      <c r="M1127" s="12">
        <f t="shared" si="263"/>
      </c>
      <c r="N1127" s="13"/>
    </row>
    <row r="1128" spans="2:14" ht="15.75">
      <c r="B1128" s="362"/>
      <c r="C1128" s="285">
        <v>4219</v>
      </c>
      <c r="D1128" s="343" t="s">
        <v>237</v>
      </c>
      <c r="E1128" s="287">
        <f t="shared" si="265"/>
        <v>0</v>
      </c>
      <c r="F1128" s="173"/>
      <c r="G1128" s="174"/>
      <c r="H1128" s="1410"/>
      <c r="I1128" s="173"/>
      <c r="J1128" s="174"/>
      <c r="K1128" s="1410"/>
      <c r="L1128" s="287">
        <f t="shared" si="266"/>
        <v>0</v>
      </c>
      <c r="M1128" s="12">
        <f t="shared" si="263"/>
      </c>
      <c r="N1128" s="13"/>
    </row>
    <row r="1129" spans="2:14" ht="15.75">
      <c r="B1129" s="272">
        <v>4300</v>
      </c>
      <c r="C1129" s="1738" t="s">
        <v>1647</v>
      </c>
      <c r="D1129" s="1739"/>
      <c r="E1129" s="310">
        <f aca="true" t="shared" si="267" ref="E1129:L1129">SUM(E1130:E1132)</f>
        <v>0</v>
      </c>
      <c r="F1129" s="274">
        <f t="shared" si="267"/>
        <v>0</v>
      </c>
      <c r="G1129" s="275">
        <f t="shared" si="267"/>
        <v>0</v>
      </c>
      <c r="H1129" s="276">
        <f t="shared" si="267"/>
        <v>0</v>
      </c>
      <c r="I1129" s="274">
        <f t="shared" si="267"/>
        <v>0</v>
      </c>
      <c r="J1129" s="275">
        <f t="shared" si="267"/>
        <v>0</v>
      </c>
      <c r="K1129" s="276">
        <f t="shared" si="267"/>
        <v>0</v>
      </c>
      <c r="L1129" s="310">
        <f t="shared" si="267"/>
        <v>0</v>
      </c>
      <c r="M1129" s="12">
        <f t="shared" si="263"/>
      </c>
      <c r="N1129" s="13"/>
    </row>
    <row r="1130" spans="2:14" ht="15.75">
      <c r="B1130" s="362"/>
      <c r="C1130" s="279">
        <v>4301</v>
      </c>
      <c r="D1130" s="311" t="s">
        <v>238</v>
      </c>
      <c r="E1130" s="281">
        <f aca="true" t="shared" si="268" ref="E1130:E1135">F1130+G1130+H1130</f>
        <v>0</v>
      </c>
      <c r="F1130" s="152"/>
      <c r="G1130" s="153"/>
      <c r="H1130" s="1407"/>
      <c r="I1130" s="152"/>
      <c r="J1130" s="153"/>
      <c r="K1130" s="1407"/>
      <c r="L1130" s="281">
        <f aca="true" t="shared" si="269" ref="L1130:L1135">I1130+J1130+K1130</f>
        <v>0</v>
      </c>
      <c r="M1130" s="12">
        <f t="shared" si="263"/>
      </c>
      <c r="N1130" s="13"/>
    </row>
    <row r="1131" spans="2:14" ht="15.75">
      <c r="B1131" s="362"/>
      <c r="C1131" s="293">
        <v>4302</v>
      </c>
      <c r="D1131" s="363" t="s">
        <v>239</v>
      </c>
      <c r="E1131" s="295">
        <f t="shared" si="268"/>
        <v>0</v>
      </c>
      <c r="F1131" s="158"/>
      <c r="G1131" s="159"/>
      <c r="H1131" s="1409"/>
      <c r="I1131" s="158"/>
      <c r="J1131" s="159"/>
      <c r="K1131" s="1409"/>
      <c r="L1131" s="295">
        <f t="shared" si="269"/>
        <v>0</v>
      </c>
      <c r="M1131" s="12">
        <f t="shared" si="263"/>
      </c>
      <c r="N1131" s="13"/>
    </row>
    <row r="1132" spans="2:14" ht="15.75">
      <c r="B1132" s="362"/>
      <c r="C1132" s="285">
        <v>4309</v>
      </c>
      <c r="D1132" s="301" t="s">
        <v>240</v>
      </c>
      <c r="E1132" s="287">
        <f t="shared" si="268"/>
        <v>0</v>
      </c>
      <c r="F1132" s="173"/>
      <c r="G1132" s="174"/>
      <c r="H1132" s="1410"/>
      <c r="I1132" s="173"/>
      <c r="J1132" s="174"/>
      <c r="K1132" s="1410"/>
      <c r="L1132" s="287">
        <f t="shared" si="269"/>
        <v>0</v>
      </c>
      <c r="M1132" s="12">
        <f t="shared" si="263"/>
      </c>
      <c r="N1132" s="13"/>
    </row>
    <row r="1133" spans="2:14" ht="15.75">
      <c r="B1133" s="272">
        <v>4400</v>
      </c>
      <c r="C1133" s="1738" t="s">
        <v>1644</v>
      </c>
      <c r="D1133" s="1739"/>
      <c r="E1133" s="310">
        <f t="shared" si="268"/>
        <v>0</v>
      </c>
      <c r="F1133" s="1411"/>
      <c r="G1133" s="1412"/>
      <c r="H1133" s="1413"/>
      <c r="I1133" s="1411"/>
      <c r="J1133" s="1412"/>
      <c r="K1133" s="1413"/>
      <c r="L1133" s="310">
        <f t="shared" si="269"/>
        <v>0</v>
      </c>
      <c r="M1133" s="12">
        <f t="shared" si="263"/>
      </c>
      <c r="N1133" s="13"/>
    </row>
    <row r="1134" spans="2:14" ht="15.75">
      <c r="B1134" s="272">
        <v>4500</v>
      </c>
      <c r="C1134" s="1738" t="s">
        <v>1645</v>
      </c>
      <c r="D1134" s="1739"/>
      <c r="E1134" s="310">
        <f t="shared" si="268"/>
        <v>0</v>
      </c>
      <c r="F1134" s="1411"/>
      <c r="G1134" s="1412"/>
      <c r="H1134" s="1413"/>
      <c r="I1134" s="1411"/>
      <c r="J1134" s="1412"/>
      <c r="K1134" s="1413"/>
      <c r="L1134" s="310">
        <f t="shared" si="269"/>
        <v>0</v>
      </c>
      <c r="M1134" s="12">
        <f t="shared" si="263"/>
      </c>
      <c r="N1134" s="13"/>
    </row>
    <row r="1135" spans="2:14" ht="15.75">
      <c r="B1135" s="272">
        <v>4600</v>
      </c>
      <c r="C1135" s="1746" t="s">
        <v>241</v>
      </c>
      <c r="D1135" s="1747"/>
      <c r="E1135" s="310">
        <f t="shared" si="268"/>
        <v>0</v>
      </c>
      <c r="F1135" s="1411"/>
      <c r="G1135" s="1412"/>
      <c r="H1135" s="1413"/>
      <c r="I1135" s="1411"/>
      <c r="J1135" s="1412"/>
      <c r="K1135" s="1413"/>
      <c r="L1135" s="310">
        <f t="shared" si="269"/>
        <v>0</v>
      </c>
      <c r="M1135" s="12">
        <f t="shared" si="263"/>
      </c>
      <c r="N1135" s="13"/>
    </row>
    <row r="1136" spans="2:14" ht="15.75">
      <c r="B1136" s="272">
        <v>4900</v>
      </c>
      <c r="C1136" s="1738" t="s">
        <v>267</v>
      </c>
      <c r="D1136" s="1739"/>
      <c r="E1136" s="310">
        <f aca="true" t="shared" si="270" ref="E1136:L1136">+E1137+E1138</f>
        <v>0</v>
      </c>
      <c r="F1136" s="274">
        <f t="shared" si="270"/>
        <v>0</v>
      </c>
      <c r="G1136" s="275">
        <f t="shared" si="270"/>
        <v>0</v>
      </c>
      <c r="H1136" s="276">
        <f t="shared" si="270"/>
        <v>0</v>
      </c>
      <c r="I1136" s="274">
        <f t="shared" si="270"/>
        <v>0</v>
      </c>
      <c r="J1136" s="275">
        <f t="shared" si="270"/>
        <v>0</v>
      </c>
      <c r="K1136" s="276">
        <f t="shared" si="270"/>
        <v>0</v>
      </c>
      <c r="L1136" s="310">
        <f t="shared" si="270"/>
        <v>0</v>
      </c>
      <c r="M1136" s="12">
        <f t="shared" si="263"/>
      </c>
      <c r="N1136" s="13"/>
    </row>
    <row r="1137" spans="2:14" ht="15.75">
      <c r="B1137" s="362"/>
      <c r="C1137" s="279">
        <v>4901</v>
      </c>
      <c r="D1137" s="364" t="s">
        <v>268</v>
      </c>
      <c r="E1137" s="281">
        <f>F1137+G1137+H1137</f>
        <v>0</v>
      </c>
      <c r="F1137" s="152"/>
      <c r="G1137" s="153"/>
      <c r="H1137" s="1407"/>
      <c r="I1137" s="152"/>
      <c r="J1137" s="153"/>
      <c r="K1137" s="1407"/>
      <c r="L1137" s="281">
        <f>I1137+J1137+K1137</f>
        <v>0</v>
      </c>
      <c r="M1137" s="12">
        <f t="shared" si="263"/>
      </c>
      <c r="N1137" s="13"/>
    </row>
    <row r="1138" spans="2:14" ht="15.75">
      <c r="B1138" s="362"/>
      <c r="C1138" s="285">
        <v>4902</v>
      </c>
      <c r="D1138" s="301" t="s">
        <v>269</v>
      </c>
      <c r="E1138" s="287">
        <f>F1138+G1138+H1138</f>
        <v>0</v>
      </c>
      <c r="F1138" s="173"/>
      <c r="G1138" s="174"/>
      <c r="H1138" s="1410"/>
      <c r="I1138" s="173"/>
      <c r="J1138" s="174"/>
      <c r="K1138" s="1410"/>
      <c r="L1138" s="287">
        <f>I1138+J1138+K1138</f>
        <v>0</v>
      </c>
      <c r="M1138" s="12">
        <f t="shared" si="263"/>
      </c>
      <c r="N1138" s="13"/>
    </row>
    <row r="1139" spans="2:14" ht="15.75">
      <c r="B1139" s="365">
        <v>5100</v>
      </c>
      <c r="C1139" s="1742" t="s">
        <v>242</v>
      </c>
      <c r="D1139" s="1743"/>
      <c r="E1139" s="310">
        <f>F1139+G1139+H1139</f>
        <v>0</v>
      </c>
      <c r="F1139" s="1411"/>
      <c r="G1139" s="1412"/>
      <c r="H1139" s="1413"/>
      <c r="I1139" s="1411"/>
      <c r="J1139" s="1412"/>
      <c r="K1139" s="1413"/>
      <c r="L1139" s="310">
        <f>I1139+J1139+K1139</f>
        <v>0</v>
      </c>
      <c r="M1139" s="12">
        <f t="shared" si="263"/>
      </c>
      <c r="N1139" s="13"/>
    </row>
    <row r="1140" spans="2:14" ht="15.75">
      <c r="B1140" s="365">
        <v>5200</v>
      </c>
      <c r="C1140" s="1742" t="s">
        <v>243</v>
      </c>
      <c r="D1140" s="1743"/>
      <c r="E1140" s="310">
        <f aca="true" t="shared" si="271" ref="E1140:L1140">SUM(E1141:E1147)</f>
        <v>0</v>
      </c>
      <c r="F1140" s="274">
        <f t="shared" si="271"/>
        <v>0</v>
      </c>
      <c r="G1140" s="275">
        <f t="shared" si="271"/>
        <v>0</v>
      </c>
      <c r="H1140" s="276">
        <f t="shared" si="271"/>
        <v>0</v>
      </c>
      <c r="I1140" s="274">
        <f t="shared" si="271"/>
        <v>0</v>
      </c>
      <c r="J1140" s="275">
        <f t="shared" si="271"/>
        <v>0</v>
      </c>
      <c r="K1140" s="276">
        <f t="shared" si="271"/>
        <v>0</v>
      </c>
      <c r="L1140" s="310">
        <f t="shared" si="271"/>
        <v>0</v>
      </c>
      <c r="M1140" s="12">
        <f t="shared" si="263"/>
      </c>
      <c r="N1140" s="13"/>
    </row>
    <row r="1141" spans="2:14" ht="15.75">
      <c r="B1141" s="366"/>
      <c r="C1141" s="367">
        <v>5201</v>
      </c>
      <c r="D1141" s="368" t="s">
        <v>244</v>
      </c>
      <c r="E1141" s="281">
        <f aca="true" t="shared" si="272" ref="E1141:E1147">F1141+G1141+H1141</f>
        <v>0</v>
      </c>
      <c r="F1141" s="152"/>
      <c r="G1141" s="153"/>
      <c r="H1141" s="1407"/>
      <c r="I1141" s="152"/>
      <c r="J1141" s="153"/>
      <c r="K1141" s="1407"/>
      <c r="L1141" s="281">
        <f aca="true" t="shared" si="273" ref="L1141:L1147">I1141+J1141+K1141</f>
        <v>0</v>
      </c>
      <c r="M1141" s="12">
        <f t="shared" si="263"/>
      </c>
      <c r="N1141" s="13"/>
    </row>
    <row r="1142" spans="2:14" ht="15.75">
      <c r="B1142" s="366"/>
      <c r="C1142" s="369">
        <v>5202</v>
      </c>
      <c r="D1142" s="370" t="s">
        <v>245</v>
      </c>
      <c r="E1142" s="295">
        <f t="shared" si="272"/>
        <v>0</v>
      </c>
      <c r="F1142" s="158"/>
      <c r="G1142" s="159"/>
      <c r="H1142" s="1409"/>
      <c r="I1142" s="158"/>
      <c r="J1142" s="159"/>
      <c r="K1142" s="1409"/>
      <c r="L1142" s="295">
        <f t="shared" si="273"/>
        <v>0</v>
      </c>
      <c r="M1142" s="12">
        <f t="shared" si="263"/>
      </c>
      <c r="N1142" s="13"/>
    </row>
    <row r="1143" spans="2:14" ht="15.75">
      <c r="B1143" s="366"/>
      <c r="C1143" s="369">
        <v>5203</v>
      </c>
      <c r="D1143" s="370" t="s">
        <v>609</v>
      </c>
      <c r="E1143" s="295">
        <f t="shared" si="272"/>
        <v>0</v>
      </c>
      <c r="F1143" s="158"/>
      <c r="G1143" s="159"/>
      <c r="H1143" s="1409"/>
      <c r="I1143" s="158"/>
      <c r="J1143" s="159"/>
      <c r="K1143" s="1409"/>
      <c r="L1143" s="295">
        <f t="shared" si="273"/>
        <v>0</v>
      </c>
      <c r="M1143" s="12">
        <f t="shared" si="263"/>
      </c>
      <c r="N1143" s="13"/>
    </row>
    <row r="1144" spans="2:14" ht="15.75">
      <c r="B1144" s="366"/>
      <c r="C1144" s="369">
        <v>5204</v>
      </c>
      <c r="D1144" s="370" t="s">
        <v>610</v>
      </c>
      <c r="E1144" s="295">
        <f t="shared" si="272"/>
        <v>0</v>
      </c>
      <c r="F1144" s="158"/>
      <c r="G1144" s="159"/>
      <c r="H1144" s="1409"/>
      <c r="I1144" s="158"/>
      <c r="J1144" s="159"/>
      <c r="K1144" s="1409"/>
      <c r="L1144" s="295">
        <f t="shared" si="273"/>
        <v>0</v>
      </c>
      <c r="M1144" s="12">
        <f t="shared" si="263"/>
      </c>
      <c r="N1144" s="13"/>
    </row>
    <row r="1145" spans="2:14" ht="15.75">
      <c r="B1145" s="366"/>
      <c r="C1145" s="369">
        <v>5205</v>
      </c>
      <c r="D1145" s="370" t="s">
        <v>611</v>
      </c>
      <c r="E1145" s="295">
        <f t="shared" si="272"/>
        <v>0</v>
      </c>
      <c r="F1145" s="158"/>
      <c r="G1145" s="159"/>
      <c r="H1145" s="1409"/>
      <c r="I1145" s="158"/>
      <c r="J1145" s="159"/>
      <c r="K1145" s="1409"/>
      <c r="L1145" s="295">
        <f t="shared" si="273"/>
        <v>0</v>
      </c>
      <c r="M1145" s="12">
        <f t="shared" si="263"/>
      </c>
      <c r="N1145" s="13"/>
    </row>
    <row r="1146" spans="2:14" ht="15.75">
      <c r="B1146" s="366"/>
      <c r="C1146" s="369">
        <v>5206</v>
      </c>
      <c r="D1146" s="370" t="s">
        <v>612</v>
      </c>
      <c r="E1146" s="295">
        <f t="shared" si="272"/>
        <v>0</v>
      </c>
      <c r="F1146" s="158"/>
      <c r="G1146" s="159"/>
      <c r="H1146" s="1409"/>
      <c r="I1146" s="158"/>
      <c r="J1146" s="159"/>
      <c r="K1146" s="1409"/>
      <c r="L1146" s="295">
        <f t="shared" si="273"/>
        <v>0</v>
      </c>
      <c r="M1146" s="12">
        <f t="shared" si="263"/>
      </c>
      <c r="N1146" s="13"/>
    </row>
    <row r="1147" spans="2:14" ht="15.75">
      <c r="B1147" s="366"/>
      <c r="C1147" s="371">
        <v>5219</v>
      </c>
      <c r="D1147" s="372" t="s">
        <v>613</v>
      </c>
      <c r="E1147" s="287">
        <f t="shared" si="272"/>
        <v>0</v>
      </c>
      <c r="F1147" s="173"/>
      <c r="G1147" s="174"/>
      <c r="H1147" s="1410"/>
      <c r="I1147" s="173"/>
      <c r="J1147" s="174"/>
      <c r="K1147" s="1410"/>
      <c r="L1147" s="287">
        <f t="shared" si="273"/>
        <v>0</v>
      </c>
      <c r="M1147" s="12">
        <f aca="true" t="shared" si="274" ref="M1147:M1166">(IF($E1147&lt;&gt;0,$M$2,IF($L1147&lt;&gt;0,$M$2,"")))</f>
      </c>
      <c r="N1147" s="13"/>
    </row>
    <row r="1148" spans="2:14" ht="15.75">
      <c r="B1148" s="365">
        <v>5300</v>
      </c>
      <c r="C1148" s="1742" t="s">
        <v>614</v>
      </c>
      <c r="D1148" s="1743"/>
      <c r="E1148" s="310">
        <f aca="true" t="shared" si="275" ref="E1148:L1148">SUM(E1149:E1150)</f>
        <v>0</v>
      </c>
      <c r="F1148" s="274">
        <f t="shared" si="275"/>
        <v>0</v>
      </c>
      <c r="G1148" s="275">
        <f t="shared" si="275"/>
        <v>0</v>
      </c>
      <c r="H1148" s="276">
        <f t="shared" si="275"/>
        <v>0</v>
      </c>
      <c r="I1148" s="274">
        <f t="shared" si="275"/>
        <v>0</v>
      </c>
      <c r="J1148" s="275">
        <f t="shared" si="275"/>
        <v>0</v>
      </c>
      <c r="K1148" s="276">
        <f t="shared" si="275"/>
        <v>0</v>
      </c>
      <c r="L1148" s="310">
        <f t="shared" si="275"/>
        <v>0</v>
      </c>
      <c r="M1148" s="12">
        <f t="shared" si="274"/>
      </c>
      <c r="N1148" s="13"/>
    </row>
    <row r="1149" spans="2:14" ht="15.75">
      <c r="B1149" s="366"/>
      <c r="C1149" s="367">
        <v>5301</v>
      </c>
      <c r="D1149" s="368" t="s">
        <v>301</v>
      </c>
      <c r="E1149" s="281">
        <f>F1149+G1149+H1149</f>
        <v>0</v>
      </c>
      <c r="F1149" s="152"/>
      <c r="G1149" s="153"/>
      <c r="H1149" s="1407"/>
      <c r="I1149" s="152"/>
      <c r="J1149" s="153"/>
      <c r="K1149" s="1407"/>
      <c r="L1149" s="281">
        <f>I1149+J1149+K1149</f>
        <v>0</v>
      </c>
      <c r="M1149" s="12">
        <f t="shared" si="274"/>
      </c>
      <c r="N1149" s="13"/>
    </row>
    <row r="1150" spans="2:14" ht="15.75">
      <c r="B1150" s="366"/>
      <c r="C1150" s="371">
        <v>5309</v>
      </c>
      <c r="D1150" s="372" t="s">
        <v>615</v>
      </c>
      <c r="E1150" s="287">
        <f>F1150+G1150+H1150</f>
        <v>0</v>
      </c>
      <c r="F1150" s="173"/>
      <c r="G1150" s="174"/>
      <c r="H1150" s="1410"/>
      <c r="I1150" s="173"/>
      <c r="J1150" s="174"/>
      <c r="K1150" s="1410"/>
      <c r="L1150" s="287">
        <f>I1150+J1150+K1150</f>
        <v>0</v>
      </c>
      <c r="M1150" s="12">
        <f t="shared" si="274"/>
      </c>
      <c r="N1150" s="13"/>
    </row>
    <row r="1151" spans="2:14" ht="15.75">
      <c r="B1151" s="365">
        <v>5400</v>
      </c>
      <c r="C1151" s="1742" t="s">
        <v>672</v>
      </c>
      <c r="D1151" s="1743"/>
      <c r="E1151" s="310">
        <f>F1151+G1151+H1151</f>
        <v>0</v>
      </c>
      <c r="F1151" s="1411"/>
      <c r="G1151" s="1412"/>
      <c r="H1151" s="1413"/>
      <c r="I1151" s="1411"/>
      <c r="J1151" s="1412"/>
      <c r="K1151" s="1413"/>
      <c r="L1151" s="310">
        <f>I1151+J1151+K1151</f>
        <v>0</v>
      </c>
      <c r="M1151" s="12">
        <f t="shared" si="274"/>
      </c>
      <c r="N1151" s="13"/>
    </row>
    <row r="1152" spans="2:14" ht="15.75">
      <c r="B1152" s="272">
        <v>5500</v>
      </c>
      <c r="C1152" s="1738" t="s">
        <v>673</v>
      </c>
      <c r="D1152" s="1739"/>
      <c r="E1152" s="310">
        <f aca="true" t="shared" si="276" ref="E1152:L1152">SUM(E1153:E1156)</f>
        <v>0</v>
      </c>
      <c r="F1152" s="274">
        <f t="shared" si="276"/>
        <v>0</v>
      </c>
      <c r="G1152" s="275">
        <f t="shared" si="276"/>
        <v>0</v>
      </c>
      <c r="H1152" s="276">
        <f t="shared" si="276"/>
        <v>0</v>
      </c>
      <c r="I1152" s="274">
        <f t="shared" si="276"/>
        <v>0</v>
      </c>
      <c r="J1152" s="275">
        <f t="shared" si="276"/>
        <v>0</v>
      </c>
      <c r="K1152" s="276">
        <f t="shared" si="276"/>
        <v>0</v>
      </c>
      <c r="L1152" s="310">
        <f t="shared" si="276"/>
        <v>0</v>
      </c>
      <c r="M1152" s="12">
        <f t="shared" si="274"/>
      </c>
      <c r="N1152" s="13"/>
    </row>
    <row r="1153" spans="2:14" ht="15.75">
      <c r="B1153" s="362"/>
      <c r="C1153" s="279">
        <v>5501</v>
      </c>
      <c r="D1153" s="311" t="s">
        <v>674</v>
      </c>
      <c r="E1153" s="281">
        <f>F1153+G1153+H1153</f>
        <v>0</v>
      </c>
      <c r="F1153" s="152"/>
      <c r="G1153" s="153"/>
      <c r="H1153" s="1407"/>
      <c r="I1153" s="152"/>
      <c r="J1153" s="153"/>
      <c r="K1153" s="1407"/>
      <c r="L1153" s="281">
        <f>I1153+J1153+K1153</f>
        <v>0</v>
      </c>
      <c r="M1153" s="12">
        <f t="shared" si="274"/>
      </c>
      <c r="N1153" s="13"/>
    </row>
    <row r="1154" spans="2:14" ht="15.75">
      <c r="B1154" s="362"/>
      <c r="C1154" s="293">
        <v>5502</v>
      </c>
      <c r="D1154" s="294" t="s">
        <v>675</v>
      </c>
      <c r="E1154" s="295">
        <f>F1154+G1154+H1154</f>
        <v>0</v>
      </c>
      <c r="F1154" s="158"/>
      <c r="G1154" s="159"/>
      <c r="H1154" s="1409"/>
      <c r="I1154" s="158"/>
      <c r="J1154" s="159"/>
      <c r="K1154" s="1409"/>
      <c r="L1154" s="295">
        <f>I1154+J1154+K1154</f>
        <v>0</v>
      </c>
      <c r="M1154" s="12">
        <f t="shared" si="274"/>
      </c>
      <c r="N1154" s="13"/>
    </row>
    <row r="1155" spans="2:14" ht="15.75">
      <c r="B1155" s="362"/>
      <c r="C1155" s="293">
        <v>5503</v>
      </c>
      <c r="D1155" s="363" t="s">
        <v>676</v>
      </c>
      <c r="E1155" s="295">
        <f>F1155+G1155+H1155</f>
        <v>0</v>
      </c>
      <c r="F1155" s="158"/>
      <c r="G1155" s="159"/>
      <c r="H1155" s="1409"/>
      <c r="I1155" s="158"/>
      <c r="J1155" s="159"/>
      <c r="K1155" s="1409"/>
      <c r="L1155" s="295">
        <f>I1155+J1155+K1155</f>
        <v>0</v>
      </c>
      <c r="M1155" s="12">
        <f t="shared" si="274"/>
      </c>
      <c r="N1155" s="13"/>
    </row>
    <row r="1156" spans="2:14" ht="15.75">
      <c r="B1156" s="362"/>
      <c r="C1156" s="285">
        <v>5504</v>
      </c>
      <c r="D1156" s="339" t="s">
        <v>677</v>
      </c>
      <c r="E1156" s="287">
        <f>F1156+G1156+H1156</f>
        <v>0</v>
      </c>
      <c r="F1156" s="173"/>
      <c r="G1156" s="174"/>
      <c r="H1156" s="1410"/>
      <c r="I1156" s="173"/>
      <c r="J1156" s="174"/>
      <c r="K1156" s="1410"/>
      <c r="L1156" s="287">
        <f>I1156+J1156+K1156</f>
        <v>0</v>
      </c>
      <c r="M1156" s="12">
        <f t="shared" si="274"/>
      </c>
      <c r="N1156" s="13"/>
    </row>
    <row r="1157" spans="2:14" ht="15.75">
      <c r="B1157" s="365">
        <v>5700</v>
      </c>
      <c r="C1157" s="1744" t="s">
        <v>899</v>
      </c>
      <c r="D1157" s="1745"/>
      <c r="E1157" s="310">
        <f>SUM(E1158:E1160)</f>
        <v>0</v>
      </c>
      <c r="F1157" s="1458">
        <v>0</v>
      </c>
      <c r="G1157" s="1458">
        <v>0</v>
      </c>
      <c r="H1157" s="1458">
        <v>0</v>
      </c>
      <c r="I1157" s="1458">
        <v>0</v>
      </c>
      <c r="J1157" s="1458">
        <v>0</v>
      </c>
      <c r="K1157" s="1458">
        <v>0</v>
      </c>
      <c r="L1157" s="310">
        <f>SUM(L1158:L1160)</f>
        <v>0</v>
      </c>
      <c r="M1157" s="12">
        <f t="shared" si="274"/>
      </c>
      <c r="N1157" s="13"/>
    </row>
    <row r="1158" spans="2:14" ht="15.75">
      <c r="B1158" s="366"/>
      <c r="C1158" s="367">
        <v>5701</v>
      </c>
      <c r="D1158" s="368" t="s">
        <v>678</v>
      </c>
      <c r="E1158" s="281">
        <f>F1158+G1158+H1158</f>
        <v>0</v>
      </c>
      <c r="F1158" s="1459">
        <v>0</v>
      </c>
      <c r="G1158" s="1459">
        <v>0</v>
      </c>
      <c r="H1158" s="1460">
        <v>0</v>
      </c>
      <c r="I1158" s="1647">
        <v>0</v>
      </c>
      <c r="J1158" s="1459">
        <v>0</v>
      </c>
      <c r="K1158" s="1459">
        <v>0</v>
      </c>
      <c r="L1158" s="281">
        <f>I1158+J1158+K1158</f>
        <v>0</v>
      </c>
      <c r="M1158" s="12">
        <f t="shared" si="274"/>
      </c>
      <c r="N1158" s="13"/>
    </row>
    <row r="1159" spans="2:14" ht="15.75">
      <c r="B1159" s="366"/>
      <c r="C1159" s="373">
        <v>5702</v>
      </c>
      <c r="D1159" s="374" t="s">
        <v>679</v>
      </c>
      <c r="E1159" s="314">
        <f>F1159+G1159+H1159</f>
        <v>0</v>
      </c>
      <c r="F1159" s="1459">
        <v>0</v>
      </c>
      <c r="G1159" s="1459">
        <v>0</v>
      </c>
      <c r="H1159" s="1460">
        <v>0</v>
      </c>
      <c r="I1159" s="1647">
        <v>0</v>
      </c>
      <c r="J1159" s="1459">
        <v>0</v>
      </c>
      <c r="K1159" s="1459">
        <v>0</v>
      </c>
      <c r="L1159" s="314">
        <f>I1159+J1159+K1159</f>
        <v>0</v>
      </c>
      <c r="M1159" s="12">
        <f t="shared" si="274"/>
      </c>
      <c r="N1159" s="13"/>
    </row>
    <row r="1160" spans="2:14" ht="15.75">
      <c r="B1160" s="292"/>
      <c r="C1160" s="375">
        <v>4071</v>
      </c>
      <c r="D1160" s="376" t="s">
        <v>680</v>
      </c>
      <c r="E1160" s="377">
        <f>F1160+G1160+H1160</f>
        <v>0</v>
      </c>
      <c r="F1160" s="1459">
        <v>0</v>
      </c>
      <c r="G1160" s="1459">
        <v>0</v>
      </c>
      <c r="H1160" s="1460">
        <v>0</v>
      </c>
      <c r="I1160" s="1647">
        <v>0</v>
      </c>
      <c r="J1160" s="1459">
        <v>0</v>
      </c>
      <c r="K1160" s="1459">
        <v>0</v>
      </c>
      <c r="L1160" s="377">
        <f>I1160+J1160+K1160</f>
        <v>0</v>
      </c>
      <c r="M1160" s="12">
        <f t="shared" si="274"/>
      </c>
      <c r="N1160" s="13"/>
    </row>
    <row r="1161" spans="2:14" ht="15.75">
      <c r="B1161" s="571"/>
      <c r="C1161" s="1740" t="s">
        <v>681</v>
      </c>
      <c r="D1161" s="1741"/>
      <c r="E1161" s="1427"/>
      <c r="F1161" s="1427"/>
      <c r="G1161" s="1427"/>
      <c r="H1161" s="1427"/>
      <c r="I1161" s="1427"/>
      <c r="J1161" s="1427"/>
      <c r="K1161" s="1427"/>
      <c r="L1161" s="1428"/>
      <c r="M1161" s="12">
        <f t="shared" si="274"/>
      </c>
      <c r="N1161" s="13"/>
    </row>
    <row r="1162" spans="2:14" ht="15.75">
      <c r="B1162" s="381">
        <v>98</v>
      </c>
      <c r="C1162" s="1740" t="s">
        <v>681</v>
      </c>
      <c r="D1162" s="1741"/>
      <c r="E1162" s="382">
        <f>F1162+G1162+H1162</f>
        <v>0</v>
      </c>
      <c r="F1162" s="1418"/>
      <c r="G1162" s="1419"/>
      <c r="H1162" s="1420"/>
      <c r="I1162" s="1448">
        <v>0</v>
      </c>
      <c r="J1162" s="1449">
        <v>0</v>
      </c>
      <c r="K1162" s="1450">
        <v>0</v>
      </c>
      <c r="L1162" s="382">
        <f>I1162+J1162+K1162</f>
        <v>0</v>
      </c>
      <c r="M1162" s="12">
        <f t="shared" si="274"/>
      </c>
      <c r="N1162" s="13"/>
    </row>
    <row r="1163" spans="2:14" ht="15.75">
      <c r="B1163" s="1422"/>
      <c r="C1163" s="1423"/>
      <c r="D1163" s="1424"/>
      <c r="E1163" s="269"/>
      <c r="F1163" s="269"/>
      <c r="G1163" s="269"/>
      <c r="H1163" s="269"/>
      <c r="I1163" s="269"/>
      <c r="J1163" s="269"/>
      <c r="K1163" s="269"/>
      <c r="L1163" s="270"/>
      <c r="M1163" s="12">
        <f t="shared" si="274"/>
      </c>
      <c r="N1163" s="13"/>
    </row>
    <row r="1164" spans="2:14" ht="15.75">
      <c r="B1164" s="1425"/>
      <c r="C1164" s="111"/>
      <c r="D1164" s="1426"/>
      <c r="E1164" s="218"/>
      <c r="F1164" s="218"/>
      <c r="G1164" s="218"/>
      <c r="H1164" s="218"/>
      <c r="I1164" s="218"/>
      <c r="J1164" s="218"/>
      <c r="K1164" s="218"/>
      <c r="L1164" s="389"/>
      <c r="M1164" s="12">
        <f t="shared" si="274"/>
      </c>
      <c r="N1164" s="13"/>
    </row>
    <row r="1165" spans="2:14" ht="15.75">
      <c r="B1165" s="1425"/>
      <c r="C1165" s="111"/>
      <c r="D1165" s="1426"/>
      <c r="E1165" s="218"/>
      <c r="F1165" s="218"/>
      <c r="G1165" s="218"/>
      <c r="H1165" s="218"/>
      <c r="I1165" s="218"/>
      <c r="J1165" s="218"/>
      <c r="K1165" s="218"/>
      <c r="L1165" s="389"/>
      <c r="M1165" s="12">
        <f t="shared" si="274"/>
      </c>
      <c r="N1165" s="13"/>
    </row>
    <row r="1166" spans="2:14" ht="15.75">
      <c r="B1166" s="1451"/>
      <c r="C1166" s="393" t="s">
        <v>727</v>
      </c>
      <c r="D1166" s="1421">
        <f>+B1166</f>
        <v>0</v>
      </c>
      <c r="E1166" s="395">
        <f aca="true" t="shared" si="277" ref="E1166:L1166">SUM(E1051,E1054,E1060,E1068,E1069,E1087,E1091,E1097,E1100,E1101,E1102,E1103,E1104,E1113,E1119,E1120,E1121,E1122,E1129,E1133,E1134,E1135,E1136,E1139,E1140,E1148,E1151,E1152,E1157)+E1162</f>
        <v>0</v>
      </c>
      <c r="F1166" s="396">
        <f t="shared" si="277"/>
        <v>0</v>
      </c>
      <c r="G1166" s="397">
        <f t="shared" si="277"/>
        <v>0</v>
      </c>
      <c r="H1166" s="398">
        <f t="shared" si="277"/>
        <v>0</v>
      </c>
      <c r="I1166" s="396">
        <f t="shared" si="277"/>
        <v>17091</v>
      </c>
      <c r="J1166" s="397">
        <f t="shared" si="277"/>
        <v>0</v>
      </c>
      <c r="K1166" s="398">
        <f t="shared" si="277"/>
        <v>0</v>
      </c>
      <c r="L1166" s="395">
        <f t="shared" si="277"/>
        <v>17091</v>
      </c>
      <c r="M1166" s="12">
        <f t="shared" si="274"/>
        <v>1</v>
      </c>
      <c r="N1166" s="73" t="str">
        <f>LEFT(C1048,1)</f>
        <v>5</v>
      </c>
    </row>
    <row r="1167" spans="2:13" ht="15.75">
      <c r="B1167" s="79" t="s">
        <v>120</v>
      </c>
      <c r="C1167" s="1"/>
      <c r="L1167" s="6"/>
      <c r="M1167" s="7">
        <f>(IF($E1166&lt;&gt;0,$M$2,IF($L1166&lt;&gt;0,$M$2,"")))</f>
        <v>1</v>
      </c>
    </row>
    <row r="1168" spans="2:13" ht="15.75">
      <c r="B1168" s="1356"/>
      <c r="C1168" s="1356"/>
      <c r="D1168" s="1357"/>
      <c r="E1168" s="1356"/>
      <c r="F1168" s="1356"/>
      <c r="G1168" s="1356"/>
      <c r="H1168" s="1356"/>
      <c r="I1168" s="1356"/>
      <c r="J1168" s="1356"/>
      <c r="K1168" s="1356"/>
      <c r="L1168" s="1358"/>
      <c r="M1168" s="7">
        <f>(IF($E1166&lt;&gt;0,$M$2,IF($L1166&lt;&gt;0,$M$2,"")))</f>
        <v>1</v>
      </c>
    </row>
    <row r="1169" spans="2:13" ht="18.75"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77"/>
      <c r="M1169" s="74">
        <f>(IF(E1164&lt;&gt;0,$G$2,IF(L1164&lt;&gt;0,$G$2,"")))</f>
      </c>
    </row>
    <row r="1170" spans="2:13" ht="18.75"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77"/>
      <c r="M1170" s="74">
        <f>(IF(E1165&lt;&gt;0,$G$2,IF(L1165&lt;&gt;0,$G$2,"")))</f>
      </c>
    </row>
    <row r="1171" spans="2:13" ht="15.75">
      <c r="B1171" s="6"/>
      <c r="C1171" s="6"/>
      <c r="D1171" s="517"/>
      <c r="E1171" s="38"/>
      <c r="F1171" s="38"/>
      <c r="G1171" s="38"/>
      <c r="H1171" s="38"/>
      <c r="I1171" s="38"/>
      <c r="J1171" s="38"/>
      <c r="K1171" s="38"/>
      <c r="L1171" s="38"/>
      <c r="M1171" s="7">
        <f>(IF($E1304&lt;&gt;0,$M$2,IF($L1304&lt;&gt;0,$M$2,"")))</f>
        <v>1</v>
      </c>
    </row>
    <row r="1172" spans="2:13" ht="15.75">
      <c r="B1172" s="6"/>
      <c r="C1172" s="1354"/>
      <c r="D1172" s="1355"/>
      <c r="E1172" s="38"/>
      <c r="F1172" s="38"/>
      <c r="G1172" s="38"/>
      <c r="H1172" s="38"/>
      <c r="I1172" s="38"/>
      <c r="J1172" s="38"/>
      <c r="K1172" s="38"/>
      <c r="L1172" s="38"/>
      <c r="M1172" s="7">
        <f>(IF($E1304&lt;&gt;0,$M$2,IF($L1304&lt;&gt;0,$M$2,"")))</f>
        <v>1</v>
      </c>
    </row>
    <row r="1173" spans="2:13" ht="15.75">
      <c r="B1173" s="1750" t="str">
        <f>$B$7</f>
        <v>ОТЧЕТНИ ДАННИ ПО ЕБК ЗА СМЕТКИТЕ ЗА СРЕДСТВАТА ОТ ЕВРОПЕЙСКИЯ СЪЮЗ - КСФ</v>
      </c>
      <c r="C1173" s="1751"/>
      <c r="D1173" s="1751"/>
      <c r="E1173" s="242"/>
      <c r="F1173" s="242"/>
      <c r="G1173" s="237"/>
      <c r="H1173" s="237"/>
      <c r="I1173" s="237"/>
      <c r="J1173" s="237"/>
      <c r="K1173" s="237"/>
      <c r="L1173" s="237"/>
      <c r="M1173" s="7">
        <f>(IF($E1304&lt;&gt;0,$M$2,IF($L1304&lt;&gt;0,$M$2,"")))</f>
        <v>1</v>
      </c>
    </row>
    <row r="1174" spans="2:13" ht="15.75">
      <c r="B1174" s="228"/>
      <c r="C1174" s="391"/>
      <c r="D1174" s="400"/>
      <c r="E1174" s="406" t="s">
        <v>458</v>
      </c>
      <c r="F1174" s="406" t="s">
        <v>820</v>
      </c>
      <c r="G1174" s="237"/>
      <c r="H1174" s="1351" t="s">
        <v>1237</v>
      </c>
      <c r="I1174" s="1352"/>
      <c r="J1174" s="1353"/>
      <c r="K1174" s="237"/>
      <c r="L1174" s="237"/>
      <c r="M1174" s="7">
        <f>(IF($E1304&lt;&gt;0,$M$2,IF($L1304&lt;&gt;0,$M$2,"")))</f>
        <v>1</v>
      </c>
    </row>
    <row r="1175" spans="2:13" ht="18.75">
      <c r="B1175" s="1752" t="str">
        <f>$B$9</f>
        <v>Твърдица</v>
      </c>
      <c r="C1175" s="1753"/>
      <c r="D1175" s="1754"/>
      <c r="E1175" s="115">
        <f>$E$9</f>
        <v>44927</v>
      </c>
      <c r="F1175" s="226">
        <f>$F$9</f>
        <v>44985</v>
      </c>
      <c r="G1175" s="237"/>
      <c r="H1175" s="237"/>
      <c r="I1175" s="237"/>
      <c r="J1175" s="237"/>
      <c r="K1175" s="237"/>
      <c r="L1175" s="237"/>
      <c r="M1175" s="7">
        <f>(IF($E1304&lt;&gt;0,$M$2,IF($L1304&lt;&gt;0,$M$2,"")))</f>
        <v>1</v>
      </c>
    </row>
    <row r="1176" spans="2:13" ht="15.75">
      <c r="B1176" s="227" t="str">
        <f>$B$10</f>
        <v>(наименование на разпоредителя с бюджет)</v>
      </c>
      <c r="C1176" s="228"/>
      <c r="D1176" s="229"/>
      <c r="E1176" s="237"/>
      <c r="F1176" s="237"/>
      <c r="G1176" s="237"/>
      <c r="H1176" s="237"/>
      <c r="I1176" s="237"/>
      <c r="J1176" s="237"/>
      <c r="K1176" s="237"/>
      <c r="L1176" s="237"/>
      <c r="M1176" s="7">
        <f>(IF($E1304&lt;&gt;0,$M$2,IF($L1304&lt;&gt;0,$M$2,"")))</f>
        <v>1</v>
      </c>
    </row>
    <row r="1177" spans="2:13" ht="15.75">
      <c r="B1177" s="227"/>
      <c r="C1177" s="228"/>
      <c r="D1177" s="229"/>
      <c r="E1177" s="237"/>
      <c r="F1177" s="237"/>
      <c r="G1177" s="237"/>
      <c r="H1177" s="237"/>
      <c r="I1177" s="237"/>
      <c r="J1177" s="237"/>
      <c r="K1177" s="237"/>
      <c r="L1177" s="237"/>
      <c r="M1177" s="7">
        <f>(IF($E1304&lt;&gt;0,$M$2,IF($L1304&lt;&gt;0,$M$2,"")))</f>
        <v>1</v>
      </c>
    </row>
    <row r="1178" spans="2:13" ht="19.5">
      <c r="B1178" s="1755" t="str">
        <f>$B$12</f>
        <v>Твърдица</v>
      </c>
      <c r="C1178" s="1756"/>
      <c r="D1178" s="1757"/>
      <c r="E1178" s="410" t="s">
        <v>875</v>
      </c>
      <c r="F1178" s="1349" t="str">
        <f>$F$12</f>
        <v>7004</v>
      </c>
      <c r="G1178" s="237"/>
      <c r="H1178" s="237"/>
      <c r="I1178" s="237"/>
      <c r="J1178" s="237"/>
      <c r="K1178" s="237"/>
      <c r="L1178" s="237"/>
      <c r="M1178" s="7">
        <f>(IF($E1304&lt;&gt;0,$M$2,IF($L1304&lt;&gt;0,$M$2,"")))</f>
        <v>1</v>
      </c>
    </row>
    <row r="1179" spans="2:13" ht="15.75">
      <c r="B1179" s="233" t="str">
        <f>$B$13</f>
        <v>(наименование на първостепенния разпоредител с бюджет)</v>
      </c>
      <c r="C1179" s="228"/>
      <c r="D1179" s="229"/>
      <c r="E1179" s="1350"/>
      <c r="F1179" s="242"/>
      <c r="G1179" s="237"/>
      <c r="H1179" s="237"/>
      <c r="I1179" s="237"/>
      <c r="J1179" s="237"/>
      <c r="K1179" s="237"/>
      <c r="L1179" s="237"/>
      <c r="M1179" s="7">
        <f>(IF($E1304&lt;&gt;0,$M$2,IF($L1304&lt;&gt;0,$M$2,"")))</f>
        <v>1</v>
      </c>
    </row>
    <row r="1180" spans="2:13" ht="19.5">
      <c r="B1180" s="236"/>
      <c r="C1180" s="237"/>
      <c r="D1180" s="124" t="s">
        <v>876</v>
      </c>
      <c r="E1180" s="238">
        <f>$E$15</f>
        <v>98</v>
      </c>
      <c r="F1180" s="414" t="str">
        <f>$F$15</f>
        <v>СЕС - КСФ</v>
      </c>
      <c r="G1180" s="218"/>
      <c r="H1180" s="218"/>
      <c r="I1180" s="218"/>
      <c r="J1180" s="218"/>
      <c r="K1180" s="218"/>
      <c r="L1180" s="218"/>
      <c r="M1180" s="7">
        <f>(IF($E1304&lt;&gt;0,$M$2,IF($L1304&lt;&gt;0,$M$2,"")))</f>
        <v>1</v>
      </c>
    </row>
    <row r="1181" spans="2:13" ht="15.75">
      <c r="B1181" s="228"/>
      <c r="C1181" s="391"/>
      <c r="D1181" s="400"/>
      <c r="E1181" s="237"/>
      <c r="F1181" s="409"/>
      <c r="G1181" s="409"/>
      <c r="H1181" s="409"/>
      <c r="I1181" s="409"/>
      <c r="J1181" s="409"/>
      <c r="K1181" s="409"/>
      <c r="L1181" s="1366" t="s">
        <v>459</v>
      </c>
      <c r="M1181" s="7">
        <f>(IF($E1304&lt;&gt;0,$M$2,IF($L1304&lt;&gt;0,$M$2,"")))</f>
        <v>1</v>
      </c>
    </row>
    <row r="1182" spans="2:13" ht="18.75">
      <c r="B1182" s="247"/>
      <c r="C1182" s="248"/>
      <c r="D1182" s="249" t="s">
        <v>699</v>
      </c>
      <c r="E1182" s="1758" t="str">
        <f>CONCATENATE("Уточнен план ",$C$3)</f>
        <v>Уточнен план 2023</v>
      </c>
      <c r="F1182" s="1759"/>
      <c r="G1182" s="1759"/>
      <c r="H1182" s="1760"/>
      <c r="I1182" s="1761" t="str">
        <f>CONCATENATE("Отчет ",$C$3)</f>
        <v>Отчет 2023</v>
      </c>
      <c r="J1182" s="1762"/>
      <c r="K1182" s="1762"/>
      <c r="L1182" s="1763"/>
      <c r="M1182" s="7">
        <f>(IF($E1304&lt;&gt;0,$M$2,IF($L1304&lt;&gt;0,$M$2,"")))</f>
        <v>1</v>
      </c>
    </row>
    <row r="1183" spans="2:13" ht="56.25">
      <c r="B1183" s="250" t="s">
        <v>62</v>
      </c>
      <c r="C1183" s="251" t="s">
        <v>460</v>
      </c>
      <c r="D1183" s="252" t="s">
        <v>700</v>
      </c>
      <c r="E1183" s="1392" t="str">
        <f>$E$20</f>
        <v>Уточнен план                Общо</v>
      </c>
      <c r="F1183" s="1396" t="str">
        <f>$F$20</f>
        <v>държавни дейности</v>
      </c>
      <c r="G1183" s="1397" t="str">
        <f>$G$20</f>
        <v>местни дейности</v>
      </c>
      <c r="H1183" s="1398" t="str">
        <f>$H$20</f>
        <v>дофинансиране</v>
      </c>
      <c r="I1183" s="253" t="str">
        <f>$I$20</f>
        <v>държавни дейности -ОТЧЕТ</v>
      </c>
      <c r="J1183" s="254" t="str">
        <f>$J$20</f>
        <v>местни дейности - ОТЧЕТ</v>
      </c>
      <c r="K1183" s="255" t="str">
        <f>$K$20</f>
        <v>дофинансиране - ОТЧЕТ</v>
      </c>
      <c r="L1183" s="1611" t="str">
        <f>$L$20</f>
        <v>ОТЧЕТ                                    ОБЩО</v>
      </c>
      <c r="M1183" s="7">
        <f>(IF($E1304&lt;&gt;0,$M$2,IF($L1304&lt;&gt;0,$M$2,"")))</f>
        <v>1</v>
      </c>
    </row>
    <row r="1184" spans="2:13" ht="18.75">
      <c r="B1184" s="258"/>
      <c r="C1184" s="259"/>
      <c r="D1184" s="260" t="s">
        <v>729</v>
      </c>
      <c r="E1184" s="1443" t="str">
        <f>$E$21</f>
        <v>(1)</v>
      </c>
      <c r="F1184" s="143" t="str">
        <f>$F$21</f>
        <v>(2)</v>
      </c>
      <c r="G1184" s="144" t="str">
        <f>$G$21</f>
        <v>(3)</v>
      </c>
      <c r="H1184" s="145" t="str">
        <f>$H$21</f>
        <v>(4)</v>
      </c>
      <c r="I1184" s="261" t="str">
        <f>$I$21</f>
        <v>(5)</v>
      </c>
      <c r="J1184" s="262" t="str">
        <f>$J$21</f>
        <v>(6)</v>
      </c>
      <c r="K1184" s="263" t="str">
        <f>$K$21</f>
        <v>(7)</v>
      </c>
      <c r="L1184" s="264" t="str">
        <f>$L$21</f>
        <v>(8)</v>
      </c>
      <c r="M1184" s="7">
        <f>(IF($E1304&lt;&gt;0,$M$2,IF($L1304&lt;&gt;0,$M$2,"")))</f>
        <v>1</v>
      </c>
    </row>
    <row r="1185" spans="2:13" ht="15.75">
      <c r="B1185" s="1440"/>
      <c r="C1185" s="1649" t="str">
        <f>VLOOKUP(D1185,OP_LIST2,2,FALSE)</f>
        <v>98324</v>
      </c>
      <c r="D1185" s="1651" t="s">
        <v>2077</v>
      </c>
      <c r="E1185" s="389"/>
      <c r="F1185" s="1430"/>
      <c r="G1185" s="1431"/>
      <c r="H1185" s="1432"/>
      <c r="I1185" s="1430"/>
      <c r="J1185" s="1431"/>
      <c r="K1185" s="1432"/>
      <c r="L1185" s="1429"/>
      <c r="M1185" s="7">
        <f>(IF($E1304&lt;&gt;0,$M$2,IF($L1304&lt;&gt;0,$M$2,"")))</f>
        <v>1</v>
      </c>
    </row>
    <row r="1186" spans="2:13" ht="15.75">
      <c r="B1186" s="1650" t="s">
        <v>2047</v>
      </c>
      <c r="C1186" s="1446">
        <f>VLOOKUP(D1187,EBK_DEIN2,2,FALSE)</f>
        <v>5524</v>
      </c>
      <c r="D1186" s="1652" t="str">
        <f>VLOOKUP(D1185,OP_LIST3,3,FALSE)</f>
        <v>ПЕРИОД 2021-2027</v>
      </c>
      <c r="E1186" s="389"/>
      <c r="F1186" s="1433"/>
      <c r="G1186" s="1434"/>
      <c r="H1186" s="1435"/>
      <c r="I1186" s="1433"/>
      <c r="J1186" s="1434"/>
      <c r="K1186" s="1435"/>
      <c r="L1186" s="1429"/>
      <c r="M1186" s="7">
        <f>(IF($E1304&lt;&gt;0,$M$2,IF($L1304&lt;&gt;0,$M$2,"")))</f>
        <v>1</v>
      </c>
    </row>
    <row r="1187" spans="2:13" ht="15.75">
      <c r="B1187" s="1439"/>
      <c r="C1187" s="1571">
        <f>+C1186</f>
        <v>5524</v>
      </c>
      <c r="D1187" s="1441" t="s">
        <v>550</v>
      </c>
      <c r="E1187" s="389"/>
      <c r="F1187" s="1433"/>
      <c r="G1187" s="1434"/>
      <c r="H1187" s="1435"/>
      <c r="I1187" s="1433"/>
      <c r="J1187" s="1434"/>
      <c r="K1187" s="1435"/>
      <c r="L1187" s="1429"/>
      <c r="M1187" s="7">
        <f>(IF($E1304&lt;&gt;0,$M$2,IF($L1304&lt;&gt;0,$M$2,"")))</f>
        <v>1</v>
      </c>
    </row>
    <row r="1188" spans="2:13" ht="15.75">
      <c r="B1188" s="1444"/>
      <c r="C1188" s="1442"/>
      <c r="D1188" s="1445" t="s">
        <v>701</v>
      </c>
      <c r="E1188" s="389"/>
      <c r="F1188" s="1436"/>
      <c r="G1188" s="1437"/>
      <c r="H1188" s="1438"/>
      <c r="I1188" s="1436"/>
      <c r="J1188" s="1437"/>
      <c r="K1188" s="1438"/>
      <c r="L1188" s="1429"/>
      <c r="M1188" s="7">
        <f>(IF($E1304&lt;&gt;0,$M$2,IF($L1304&lt;&gt;0,$M$2,"")))</f>
        <v>1</v>
      </c>
    </row>
    <row r="1189" spans="2:14" ht="15.75">
      <c r="B1189" s="272">
        <v>100</v>
      </c>
      <c r="C1189" s="1764" t="s">
        <v>730</v>
      </c>
      <c r="D1189" s="1765"/>
      <c r="E1189" s="273">
        <f aca="true" t="shared" si="278" ref="E1189:L1189">SUM(E1190:E1191)</f>
        <v>0</v>
      </c>
      <c r="F1189" s="274">
        <f t="shared" si="278"/>
        <v>0</v>
      </c>
      <c r="G1189" s="275">
        <f t="shared" si="278"/>
        <v>0</v>
      </c>
      <c r="H1189" s="276">
        <f t="shared" si="278"/>
        <v>0</v>
      </c>
      <c r="I1189" s="274">
        <f t="shared" si="278"/>
        <v>0</v>
      </c>
      <c r="J1189" s="275">
        <f t="shared" si="278"/>
        <v>0</v>
      </c>
      <c r="K1189" s="276">
        <f t="shared" si="278"/>
        <v>0</v>
      </c>
      <c r="L1189" s="273">
        <f t="shared" si="278"/>
        <v>0</v>
      </c>
      <c r="M1189" s="12">
        <f aca="true" t="shared" si="279" ref="M1189:M1220">(IF($E1189&lt;&gt;0,$M$2,IF($L1189&lt;&gt;0,$M$2,"")))</f>
      </c>
      <c r="N1189" s="13"/>
    </row>
    <row r="1190" spans="2:14" ht="15.75">
      <c r="B1190" s="278"/>
      <c r="C1190" s="279">
        <v>101</v>
      </c>
      <c r="D1190" s="280" t="s">
        <v>731</v>
      </c>
      <c r="E1190" s="281">
        <f>F1190+G1190+H1190</f>
        <v>0</v>
      </c>
      <c r="F1190" s="152"/>
      <c r="G1190" s="153"/>
      <c r="H1190" s="1407"/>
      <c r="I1190" s="152"/>
      <c r="J1190" s="153"/>
      <c r="K1190" s="1407"/>
      <c r="L1190" s="281">
        <f>I1190+J1190+K1190</f>
        <v>0</v>
      </c>
      <c r="M1190" s="12">
        <f t="shared" si="279"/>
      </c>
      <c r="N1190" s="13"/>
    </row>
    <row r="1191" spans="2:14" ht="15.75">
      <c r="B1191" s="278"/>
      <c r="C1191" s="285">
        <v>102</v>
      </c>
      <c r="D1191" s="286" t="s">
        <v>732</v>
      </c>
      <c r="E1191" s="287">
        <f>F1191+G1191+H1191</f>
        <v>0</v>
      </c>
      <c r="F1191" s="173"/>
      <c r="G1191" s="174"/>
      <c r="H1191" s="1410"/>
      <c r="I1191" s="173"/>
      <c r="J1191" s="174"/>
      <c r="K1191" s="1410"/>
      <c r="L1191" s="287">
        <f>I1191+J1191+K1191</f>
        <v>0</v>
      </c>
      <c r="M1191" s="12">
        <f t="shared" si="279"/>
      </c>
      <c r="N1191" s="13"/>
    </row>
    <row r="1192" spans="2:14" ht="15.75">
      <c r="B1192" s="272">
        <v>200</v>
      </c>
      <c r="C1192" s="1748" t="s">
        <v>733</v>
      </c>
      <c r="D1192" s="1749"/>
      <c r="E1192" s="273">
        <f aca="true" t="shared" si="280" ref="E1192:L1192">SUM(E1193:E1197)</f>
        <v>0</v>
      </c>
      <c r="F1192" s="274">
        <f t="shared" si="280"/>
        <v>0</v>
      </c>
      <c r="G1192" s="275">
        <f t="shared" si="280"/>
        <v>0</v>
      </c>
      <c r="H1192" s="276">
        <f t="shared" si="280"/>
        <v>0</v>
      </c>
      <c r="I1192" s="274">
        <f t="shared" si="280"/>
        <v>0</v>
      </c>
      <c r="J1192" s="275">
        <f t="shared" si="280"/>
        <v>3994</v>
      </c>
      <c r="K1192" s="276">
        <f t="shared" si="280"/>
        <v>0</v>
      </c>
      <c r="L1192" s="273">
        <f t="shared" si="280"/>
        <v>3994</v>
      </c>
      <c r="M1192" s="12">
        <f t="shared" si="279"/>
        <v>1</v>
      </c>
      <c r="N1192" s="13"/>
    </row>
    <row r="1193" spans="2:14" ht="15.75">
      <c r="B1193" s="291"/>
      <c r="C1193" s="279">
        <v>201</v>
      </c>
      <c r="D1193" s="280" t="s">
        <v>734</v>
      </c>
      <c r="E1193" s="281">
        <f>F1193+G1193+H1193</f>
        <v>0</v>
      </c>
      <c r="F1193" s="152"/>
      <c r="G1193" s="153"/>
      <c r="H1193" s="1407"/>
      <c r="I1193" s="152"/>
      <c r="J1193" s="153"/>
      <c r="K1193" s="1407"/>
      <c r="L1193" s="281">
        <f>I1193+J1193+K1193</f>
        <v>0</v>
      </c>
      <c r="M1193" s="12">
        <f t="shared" si="279"/>
      </c>
      <c r="N1193" s="13"/>
    </row>
    <row r="1194" spans="2:14" ht="15.75">
      <c r="B1194" s="292"/>
      <c r="C1194" s="293">
        <v>202</v>
      </c>
      <c r="D1194" s="294" t="s">
        <v>735</v>
      </c>
      <c r="E1194" s="295">
        <f>F1194+G1194+H1194</f>
        <v>0</v>
      </c>
      <c r="F1194" s="158"/>
      <c r="G1194" s="159">
        <v>0</v>
      </c>
      <c r="H1194" s="1409"/>
      <c r="I1194" s="158"/>
      <c r="J1194" s="159">
        <v>3994</v>
      </c>
      <c r="K1194" s="1409"/>
      <c r="L1194" s="295">
        <f>I1194+J1194+K1194</f>
        <v>3994</v>
      </c>
      <c r="M1194" s="12">
        <f t="shared" si="279"/>
        <v>1</v>
      </c>
      <c r="N1194" s="13"/>
    </row>
    <row r="1195" spans="2:14" ht="31.5">
      <c r="B1195" s="299"/>
      <c r="C1195" s="293">
        <v>205</v>
      </c>
      <c r="D1195" s="294" t="s">
        <v>586</v>
      </c>
      <c r="E1195" s="295">
        <f>F1195+G1195+H1195</f>
        <v>0</v>
      </c>
      <c r="F1195" s="158"/>
      <c r="G1195" s="159"/>
      <c r="H1195" s="1409"/>
      <c r="I1195" s="158"/>
      <c r="J1195" s="159"/>
      <c r="K1195" s="1409"/>
      <c r="L1195" s="295">
        <f>I1195+J1195+K1195</f>
        <v>0</v>
      </c>
      <c r="M1195" s="12">
        <f t="shared" si="279"/>
      </c>
      <c r="N1195" s="13"/>
    </row>
    <row r="1196" spans="2:14" ht="15.75">
      <c r="B1196" s="299"/>
      <c r="C1196" s="293">
        <v>208</v>
      </c>
      <c r="D1196" s="300" t="s">
        <v>587</v>
      </c>
      <c r="E1196" s="295">
        <f>F1196+G1196+H1196</f>
        <v>0</v>
      </c>
      <c r="F1196" s="158"/>
      <c r="G1196" s="159"/>
      <c r="H1196" s="1409"/>
      <c r="I1196" s="158"/>
      <c r="J1196" s="159"/>
      <c r="K1196" s="1409"/>
      <c r="L1196" s="295">
        <f>I1196+J1196+K1196</f>
        <v>0</v>
      </c>
      <c r="M1196" s="12">
        <f t="shared" si="279"/>
      </c>
      <c r="N1196" s="13"/>
    </row>
    <row r="1197" spans="2:14" ht="15.75">
      <c r="B1197" s="291"/>
      <c r="C1197" s="285">
        <v>209</v>
      </c>
      <c r="D1197" s="301" t="s">
        <v>588</v>
      </c>
      <c r="E1197" s="287">
        <f>F1197+G1197+H1197</f>
        <v>0</v>
      </c>
      <c r="F1197" s="173"/>
      <c r="G1197" s="174"/>
      <c r="H1197" s="1410"/>
      <c r="I1197" s="173"/>
      <c r="J1197" s="174"/>
      <c r="K1197" s="1410"/>
      <c r="L1197" s="287">
        <f>I1197+J1197+K1197</f>
        <v>0</v>
      </c>
      <c r="M1197" s="12">
        <f t="shared" si="279"/>
      </c>
      <c r="N1197" s="13"/>
    </row>
    <row r="1198" spans="2:14" ht="15.75">
      <c r="B1198" s="272">
        <v>500</v>
      </c>
      <c r="C1198" s="1766" t="s">
        <v>189</v>
      </c>
      <c r="D1198" s="1767"/>
      <c r="E1198" s="273">
        <f aca="true" t="shared" si="281" ref="E1198:L1198">SUM(E1199:E1205)</f>
        <v>0</v>
      </c>
      <c r="F1198" s="274">
        <f t="shared" si="281"/>
        <v>0</v>
      </c>
      <c r="G1198" s="275">
        <f t="shared" si="281"/>
        <v>0</v>
      </c>
      <c r="H1198" s="276">
        <f t="shared" si="281"/>
        <v>0</v>
      </c>
      <c r="I1198" s="274">
        <f t="shared" si="281"/>
        <v>0</v>
      </c>
      <c r="J1198" s="275">
        <f t="shared" si="281"/>
        <v>416</v>
      </c>
      <c r="K1198" s="276">
        <f t="shared" si="281"/>
        <v>0</v>
      </c>
      <c r="L1198" s="273">
        <f t="shared" si="281"/>
        <v>416</v>
      </c>
      <c r="M1198" s="12">
        <f t="shared" si="279"/>
        <v>1</v>
      </c>
      <c r="N1198" s="13"/>
    </row>
    <row r="1199" spans="2:14" ht="15.75">
      <c r="B1199" s="291"/>
      <c r="C1199" s="302">
        <v>551</v>
      </c>
      <c r="D1199" s="303" t="s">
        <v>190</v>
      </c>
      <c r="E1199" s="281">
        <f aca="true" t="shared" si="282" ref="E1199:E1206">F1199+G1199+H1199</f>
        <v>0</v>
      </c>
      <c r="F1199" s="152"/>
      <c r="G1199" s="153">
        <v>0</v>
      </c>
      <c r="H1199" s="1407"/>
      <c r="I1199" s="152"/>
      <c r="J1199" s="153">
        <v>219</v>
      </c>
      <c r="K1199" s="1407"/>
      <c r="L1199" s="281">
        <f aca="true" t="shared" si="283" ref="L1199:L1206">I1199+J1199+K1199</f>
        <v>219</v>
      </c>
      <c r="M1199" s="12">
        <f t="shared" si="279"/>
        <v>1</v>
      </c>
      <c r="N1199" s="13"/>
    </row>
    <row r="1200" spans="2:14" ht="15.75">
      <c r="B1200" s="291"/>
      <c r="C1200" s="304">
        <v>552</v>
      </c>
      <c r="D1200" s="305" t="s">
        <v>894</v>
      </c>
      <c r="E1200" s="295">
        <f t="shared" si="282"/>
        <v>0</v>
      </c>
      <c r="F1200" s="158"/>
      <c r="G1200" s="159"/>
      <c r="H1200" s="1409"/>
      <c r="I1200" s="158"/>
      <c r="J1200" s="159"/>
      <c r="K1200" s="1409"/>
      <c r="L1200" s="295">
        <f t="shared" si="283"/>
        <v>0</v>
      </c>
      <c r="M1200" s="12">
        <f t="shared" si="279"/>
      </c>
      <c r="N1200" s="13"/>
    </row>
    <row r="1201" spans="2:14" ht="15.75">
      <c r="B1201" s="306"/>
      <c r="C1201" s="304">
        <v>558</v>
      </c>
      <c r="D1201" s="307" t="s">
        <v>856</v>
      </c>
      <c r="E1201" s="295">
        <f t="shared" si="282"/>
        <v>0</v>
      </c>
      <c r="F1201" s="484">
        <v>0</v>
      </c>
      <c r="G1201" s="485">
        <v>0</v>
      </c>
      <c r="H1201" s="160">
        <v>0</v>
      </c>
      <c r="I1201" s="484">
        <v>0</v>
      </c>
      <c r="J1201" s="485">
        <v>0</v>
      </c>
      <c r="K1201" s="160">
        <v>0</v>
      </c>
      <c r="L1201" s="295">
        <f t="shared" si="283"/>
        <v>0</v>
      </c>
      <c r="M1201" s="12">
        <f t="shared" si="279"/>
      </c>
      <c r="N1201" s="13"/>
    </row>
    <row r="1202" spans="2:14" ht="15.75">
      <c r="B1202" s="306"/>
      <c r="C1202" s="304">
        <v>560</v>
      </c>
      <c r="D1202" s="307" t="s">
        <v>191</v>
      </c>
      <c r="E1202" s="295">
        <f t="shared" si="282"/>
        <v>0</v>
      </c>
      <c r="F1202" s="158"/>
      <c r="G1202" s="159">
        <v>0</v>
      </c>
      <c r="H1202" s="1409"/>
      <c r="I1202" s="158"/>
      <c r="J1202" s="159">
        <v>126</v>
      </c>
      <c r="K1202" s="1409"/>
      <c r="L1202" s="295">
        <f t="shared" si="283"/>
        <v>126</v>
      </c>
      <c r="M1202" s="12">
        <f t="shared" si="279"/>
        <v>1</v>
      </c>
      <c r="N1202" s="13"/>
    </row>
    <row r="1203" spans="2:14" ht="15.75">
      <c r="B1203" s="306"/>
      <c r="C1203" s="304">
        <v>580</v>
      </c>
      <c r="D1203" s="305" t="s">
        <v>192</v>
      </c>
      <c r="E1203" s="295">
        <f t="shared" si="282"/>
        <v>0</v>
      </c>
      <c r="F1203" s="158"/>
      <c r="G1203" s="159">
        <v>0</v>
      </c>
      <c r="H1203" s="1409"/>
      <c r="I1203" s="158"/>
      <c r="J1203" s="159">
        <v>71</v>
      </c>
      <c r="K1203" s="1409"/>
      <c r="L1203" s="295">
        <f t="shared" si="283"/>
        <v>71</v>
      </c>
      <c r="M1203" s="12">
        <f t="shared" si="279"/>
        <v>1</v>
      </c>
      <c r="N1203" s="13"/>
    </row>
    <row r="1204" spans="2:14" ht="15.75">
      <c r="B1204" s="291"/>
      <c r="C1204" s="304">
        <v>588</v>
      </c>
      <c r="D1204" s="305" t="s">
        <v>858</v>
      </c>
      <c r="E1204" s="295">
        <f t="shared" si="282"/>
        <v>0</v>
      </c>
      <c r="F1204" s="484">
        <v>0</v>
      </c>
      <c r="G1204" s="485">
        <v>0</v>
      </c>
      <c r="H1204" s="160">
        <v>0</v>
      </c>
      <c r="I1204" s="484">
        <v>0</v>
      </c>
      <c r="J1204" s="485">
        <v>0</v>
      </c>
      <c r="K1204" s="160">
        <v>0</v>
      </c>
      <c r="L1204" s="295">
        <f t="shared" si="283"/>
        <v>0</v>
      </c>
      <c r="M1204" s="12">
        <f t="shared" si="279"/>
      </c>
      <c r="N1204" s="13"/>
    </row>
    <row r="1205" spans="2:14" ht="31.5">
      <c r="B1205" s="291"/>
      <c r="C1205" s="308">
        <v>590</v>
      </c>
      <c r="D1205" s="309" t="s">
        <v>193</v>
      </c>
      <c r="E1205" s="287">
        <f t="shared" si="282"/>
        <v>0</v>
      </c>
      <c r="F1205" s="173"/>
      <c r="G1205" s="174"/>
      <c r="H1205" s="1410"/>
      <c r="I1205" s="173"/>
      <c r="J1205" s="174"/>
      <c r="K1205" s="1410"/>
      <c r="L1205" s="287">
        <f t="shared" si="283"/>
        <v>0</v>
      </c>
      <c r="M1205" s="12">
        <f t="shared" si="279"/>
      </c>
      <c r="N1205" s="13"/>
    </row>
    <row r="1206" spans="2:14" ht="15.75">
      <c r="B1206" s="272">
        <v>800</v>
      </c>
      <c r="C1206" s="1768" t="s">
        <v>194</v>
      </c>
      <c r="D1206" s="1769"/>
      <c r="E1206" s="310">
        <f t="shared" si="282"/>
        <v>0</v>
      </c>
      <c r="F1206" s="1411"/>
      <c r="G1206" s="1412"/>
      <c r="H1206" s="1413"/>
      <c r="I1206" s="1411"/>
      <c r="J1206" s="1412"/>
      <c r="K1206" s="1413"/>
      <c r="L1206" s="310">
        <f t="shared" si="283"/>
        <v>0</v>
      </c>
      <c r="M1206" s="12">
        <f t="shared" si="279"/>
      </c>
      <c r="N1206" s="13"/>
    </row>
    <row r="1207" spans="2:14" ht="15.75">
      <c r="B1207" s="272">
        <v>1000</v>
      </c>
      <c r="C1207" s="1748" t="s">
        <v>195</v>
      </c>
      <c r="D1207" s="1749"/>
      <c r="E1207" s="310">
        <f aca="true" t="shared" si="284" ref="E1207:L1207">SUM(E1208:E1224)</f>
        <v>0</v>
      </c>
      <c r="F1207" s="274">
        <f t="shared" si="284"/>
        <v>0</v>
      </c>
      <c r="G1207" s="275">
        <f t="shared" si="284"/>
        <v>0</v>
      </c>
      <c r="H1207" s="276">
        <f t="shared" si="284"/>
        <v>0</v>
      </c>
      <c r="I1207" s="274">
        <f t="shared" si="284"/>
        <v>0</v>
      </c>
      <c r="J1207" s="275">
        <f t="shared" si="284"/>
        <v>68108</v>
      </c>
      <c r="K1207" s="276">
        <f t="shared" si="284"/>
        <v>0</v>
      </c>
      <c r="L1207" s="310">
        <f t="shared" si="284"/>
        <v>68108</v>
      </c>
      <c r="M1207" s="12">
        <f t="shared" si="279"/>
        <v>1</v>
      </c>
      <c r="N1207" s="13"/>
    </row>
    <row r="1208" spans="2:14" ht="15.75">
      <c r="B1208" s="292"/>
      <c r="C1208" s="279">
        <v>1011</v>
      </c>
      <c r="D1208" s="311" t="s">
        <v>196</v>
      </c>
      <c r="E1208" s="281">
        <f aca="true" t="shared" si="285" ref="E1208:E1224">F1208+G1208+H1208</f>
        <v>0</v>
      </c>
      <c r="F1208" s="152"/>
      <c r="G1208" s="153"/>
      <c r="H1208" s="1407"/>
      <c r="I1208" s="152"/>
      <c r="J1208" s="153"/>
      <c r="K1208" s="1407"/>
      <c r="L1208" s="281">
        <f aca="true" t="shared" si="286" ref="L1208:L1224">I1208+J1208+K1208</f>
        <v>0</v>
      </c>
      <c r="M1208" s="12">
        <f t="shared" si="279"/>
      </c>
      <c r="N1208" s="13"/>
    </row>
    <row r="1209" spans="2:14" ht="15.75">
      <c r="B1209" s="292"/>
      <c r="C1209" s="293">
        <v>1012</v>
      </c>
      <c r="D1209" s="294" t="s">
        <v>197</v>
      </c>
      <c r="E1209" s="295">
        <f t="shared" si="285"/>
        <v>0</v>
      </c>
      <c r="F1209" s="158"/>
      <c r="G1209" s="159"/>
      <c r="H1209" s="1409"/>
      <c r="I1209" s="158"/>
      <c r="J1209" s="159"/>
      <c r="K1209" s="1409"/>
      <c r="L1209" s="295">
        <f t="shared" si="286"/>
        <v>0</v>
      </c>
      <c r="M1209" s="12">
        <f t="shared" si="279"/>
      </c>
      <c r="N1209" s="13"/>
    </row>
    <row r="1210" spans="2:14" ht="15.75">
      <c r="B1210" s="292"/>
      <c r="C1210" s="293">
        <v>1013</v>
      </c>
      <c r="D1210" s="294" t="s">
        <v>198</v>
      </c>
      <c r="E1210" s="295">
        <f t="shared" si="285"/>
        <v>0</v>
      </c>
      <c r="F1210" s="158"/>
      <c r="G1210" s="159"/>
      <c r="H1210" s="1409"/>
      <c r="I1210" s="158"/>
      <c r="J1210" s="159"/>
      <c r="K1210" s="1409"/>
      <c r="L1210" s="295">
        <f t="shared" si="286"/>
        <v>0</v>
      </c>
      <c r="M1210" s="12">
        <f t="shared" si="279"/>
      </c>
      <c r="N1210" s="13"/>
    </row>
    <row r="1211" spans="2:14" ht="15.75">
      <c r="B1211" s="292"/>
      <c r="C1211" s="293">
        <v>1014</v>
      </c>
      <c r="D1211" s="294" t="s">
        <v>199</v>
      </c>
      <c r="E1211" s="295">
        <f t="shared" si="285"/>
        <v>0</v>
      </c>
      <c r="F1211" s="158"/>
      <c r="G1211" s="159"/>
      <c r="H1211" s="1409"/>
      <c r="I1211" s="158"/>
      <c r="J1211" s="159"/>
      <c r="K1211" s="1409"/>
      <c r="L1211" s="295">
        <f t="shared" si="286"/>
        <v>0</v>
      </c>
      <c r="M1211" s="12">
        <f t="shared" si="279"/>
      </c>
      <c r="N1211" s="13"/>
    </row>
    <row r="1212" spans="2:14" ht="15.75">
      <c r="B1212" s="292"/>
      <c r="C1212" s="293">
        <v>1015</v>
      </c>
      <c r="D1212" s="294" t="s">
        <v>200</v>
      </c>
      <c r="E1212" s="295">
        <f t="shared" si="285"/>
        <v>0</v>
      </c>
      <c r="F1212" s="158"/>
      <c r="G1212" s="159"/>
      <c r="H1212" s="1409"/>
      <c r="I1212" s="158"/>
      <c r="J1212" s="159"/>
      <c r="K1212" s="1409"/>
      <c r="L1212" s="295">
        <f t="shared" si="286"/>
        <v>0</v>
      </c>
      <c r="M1212" s="12">
        <f t="shared" si="279"/>
      </c>
      <c r="N1212" s="13"/>
    </row>
    <row r="1213" spans="2:14" ht="15.75">
      <c r="B1213" s="292"/>
      <c r="C1213" s="312">
        <v>1016</v>
      </c>
      <c r="D1213" s="313" t="s">
        <v>201</v>
      </c>
      <c r="E1213" s="314">
        <f t="shared" si="285"/>
        <v>0</v>
      </c>
      <c r="F1213" s="164"/>
      <c r="G1213" s="165"/>
      <c r="H1213" s="1408"/>
      <c r="I1213" s="164"/>
      <c r="J1213" s="165"/>
      <c r="K1213" s="1408"/>
      <c r="L1213" s="314">
        <f t="shared" si="286"/>
        <v>0</v>
      </c>
      <c r="M1213" s="12">
        <f t="shared" si="279"/>
      </c>
      <c r="N1213" s="13"/>
    </row>
    <row r="1214" spans="2:14" ht="15.75">
      <c r="B1214" s="278"/>
      <c r="C1214" s="318">
        <v>1020</v>
      </c>
      <c r="D1214" s="319" t="s">
        <v>202</v>
      </c>
      <c r="E1214" s="320">
        <f t="shared" si="285"/>
        <v>0</v>
      </c>
      <c r="F1214" s="450"/>
      <c r="G1214" s="451">
        <v>0</v>
      </c>
      <c r="H1214" s="1417"/>
      <c r="I1214" s="450"/>
      <c r="J1214" s="451">
        <v>68108</v>
      </c>
      <c r="K1214" s="1417"/>
      <c r="L1214" s="320">
        <f t="shared" si="286"/>
        <v>68108</v>
      </c>
      <c r="M1214" s="12">
        <f t="shared" si="279"/>
        <v>1</v>
      </c>
      <c r="N1214" s="13"/>
    </row>
    <row r="1215" spans="2:14" ht="15.75">
      <c r="B1215" s="292"/>
      <c r="C1215" s="324">
        <v>1030</v>
      </c>
      <c r="D1215" s="325" t="s">
        <v>203</v>
      </c>
      <c r="E1215" s="326">
        <f t="shared" si="285"/>
        <v>0</v>
      </c>
      <c r="F1215" s="445"/>
      <c r="G1215" s="446"/>
      <c r="H1215" s="1414"/>
      <c r="I1215" s="445"/>
      <c r="J1215" s="446"/>
      <c r="K1215" s="1414"/>
      <c r="L1215" s="326">
        <f t="shared" si="286"/>
        <v>0</v>
      </c>
      <c r="M1215" s="12">
        <f t="shared" si="279"/>
      </c>
      <c r="N1215" s="13"/>
    </row>
    <row r="1216" spans="2:14" ht="15.75">
      <c r="B1216" s="292"/>
      <c r="C1216" s="318">
        <v>1051</v>
      </c>
      <c r="D1216" s="331" t="s">
        <v>204</v>
      </c>
      <c r="E1216" s="320">
        <f t="shared" si="285"/>
        <v>0</v>
      </c>
      <c r="F1216" s="450"/>
      <c r="G1216" s="451"/>
      <c r="H1216" s="1417"/>
      <c r="I1216" s="450"/>
      <c r="J1216" s="451"/>
      <c r="K1216" s="1417"/>
      <c r="L1216" s="320">
        <f t="shared" si="286"/>
        <v>0</v>
      </c>
      <c r="M1216" s="12">
        <f t="shared" si="279"/>
      </c>
      <c r="N1216" s="13"/>
    </row>
    <row r="1217" spans="2:14" ht="15.75">
      <c r="B1217" s="292"/>
      <c r="C1217" s="293">
        <v>1052</v>
      </c>
      <c r="D1217" s="294" t="s">
        <v>205</v>
      </c>
      <c r="E1217" s="295">
        <f t="shared" si="285"/>
        <v>0</v>
      </c>
      <c r="F1217" s="158"/>
      <c r="G1217" s="159"/>
      <c r="H1217" s="1409"/>
      <c r="I1217" s="158"/>
      <c r="J1217" s="159"/>
      <c r="K1217" s="1409"/>
      <c r="L1217" s="295">
        <f t="shared" si="286"/>
        <v>0</v>
      </c>
      <c r="M1217" s="12">
        <f t="shared" si="279"/>
      </c>
      <c r="N1217" s="13"/>
    </row>
    <row r="1218" spans="2:14" ht="15.75">
      <c r="B1218" s="292"/>
      <c r="C1218" s="324">
        <v>1053</v>
      </c>
      <c r="D1218" s="325" t="s">
        <v>859</v>
      </c>
      <c r="E1218" s="326">
        <f t="shared" si="285"/>
        <v>0</v>
      </c>
      <c r="F1218" s="445"/>
      <c r="G1218" s="446"/>
      <c r="H1218" s="1414"/>
      <c r="I1218" s="445"/>
      <c r="J1218" s="446"/>
      <c r="K1218" s="1414"/>
      <c r="L1218" s="326">
        <f t="shared" si="286"/>
        <v>0</v>
      </c>
      <c r="M1218" s="12">
        <f t="shared" si="279"/>
      </c>
      <c r="N1218" s="13"/>
    </row>
    <row r="1219" spans="2:14" ht="15.75">
      <c r="B1219" s="292"/>
      <c r="C1219" s="318">
        <v>1062</v>
      </c>
      <c r="D1219" s="319" t="s">
        <v>206</v>
      </c>
      <c r="E1219" s="320">
        <f t="shared" si="285"/>
        <v>0</v>
      </c>
      <c r="F1219" s="450"/>
      <c r="G1219" s="451"/>
      <c r="H1219" s="1417"/>
      <c r="I1219" s="450"/>
      <c r="J1219" s="451"/>
      <c r="K1219" s="1417"/>
      <c r="L1219" s="320">
        <f t="shared" si="286"/>
        <v>0</v>
      </c>
      <c r="M1219" s="12">
        <f t="shared" si="279"/>
      </c>
      <c r="N1219" s="13"/>
    </row>
    <row r="1220" spans="2:14" ht="15.75">
      <c r="B1220" s="292"/>
      <c r="C1220" s="324">
        <v>1063</v>
      </c>
      <c r="D1220" s="332" t="s">
        <v>786</v>
      </c>
      <c r="E1220" s="326">
        <f t="shared" si="285"/>
        <v>0</v>
      </c>
      <c r="F1220" s="445"/>
      <c r="G1220" s="446"/>
      <c r="H1220" s="1414"/>
      <c r="I1220" s="445"/>
      <c r="J1220" s="446"/>
      <c r="K1220" s="1414"/>
      <c r="L1220" s="326">
        <f t="shared" si="286"/>
        <v>0</v>
      </c>
      <c r="M1220" s="12">
        <f t="shared" si="279"/>
      </c>
      <c r="N1220" s="13"/>
    </row>
    <row r="1221" spans="2:14" ht="15.75">
      <c r="B1221" s="292"/>
      <c r="C1221" s="333">
        <v>1069</v>
      </c>
      <c r="D1221" s="334" t="s">
        <v>207</v>
      </c>
      <c r="E1221" s="335">
        <f t="shared" si="285"/>
        <v>0</v>
      </c>
      <c r="F1221" s="589"/>
      <c r="G1221" s="590"/>
      <c r="H1221" s="1416"/>
      <c r="I1221" s="589"/>
      <c r="J1221" s="590"/>
      <c r="K1221" s="1416"/>
      <c r="L1221" s="335">
        <f t="shared" si="286"/>
        <v>0</v>
      </c>
      <c r="M1221" s="12">
        <f aca="true" t="shared" si="287" ref="M1221:M1252">(IF($E1221&lt;&gt;0,$M$2,IF($L1221&lt;&gt;0,$M$2,"")))</f>
      </c>
      <c r="N1221" s="13"/>
    </row>
    <row r="1222" spans="2:14" ht="15.75">
      <c r="B1222" s="278"/>
      <c r="C1222" s="318">
        <v>1091</v>
      </c>
      <c r="D1222" s="331" t="s">
        <v>895</v>
      </c>
      <c r="E1222" s="320">
        <f t="shared" si="285"/>
        <v>0</v>
      </c>
      <c r="F1222" s="450"/>
      <c r="G1222" s="451"/>
      <c r="H1222" s="1417"/>
      <c r="I1222" s="450"/>
      <c r="J1222" s="451"/>
      <c r="K1222" s="1417"/>
      <c r="L1222" s="320">
        <f t="shared" si="286"/>
        <v>0</v>
      </c>
      <c r="M1222" s="12">
        <f t="shared" si="287"/>
      </c>
      <c r="N1222" s="13"/>
    </row>
    <row r="1223" spans="2:14" ht="15.75">
      <c r="B1223" s="292"/>
      <c r="C1223" s="293">
        <v>1092</v>
      </c>
      <c r="D1223" s="294" t="s">
        <v>299</v>
      </c>
      <c r="E1223" s="295">
        <f t="shared" si="285"/>
        <v>0</v>
      </c>
      <c r="F1223" s="158"/>
      <c r="G1223" s="159"/>
      <c r="H1223" s="1409"/>
      <c r="I1223" s="158"/>
      <c r="J1223" s="159"/>
      <c r="K1223" s="1409"/>
      <c r="L1223" s="295">
        <f t="shared" si="286"/>
        <v>0</v>
      </c>
      <c r="M1223" s="12">
        <f t="shared" si="287"/>
      </c>
      <c r="N1223" s="13"/>
    </row>
    <row r="1224" spans="2:14" ht="15.75">
      <c r="B1224" s="292"/>
      <c r="C1224" s="285">
        <v>1098</v>
      </c>
      <c r="D1224" s="339" t="s">
        <v>208</v>
      </c>
      <c r="E1224" s="287">
        <f t="shared" si="285"/>
        <v>0</v>
      </c>
      <c r="F1224" s="173"/>
      <c r="G1224" s="174"/>
      <c r="H1224" s="1410"/>
      <c r="I1224" s="173"/>
      <c r="J1224" s="174"/>
      <c r="K1224" s="1410"/>
      <c r="L1224" s="287">
        <f t="shared" si="286"/>
        <v>0</v>
      </c>
      <c r="M1224" s="12">
        <f t="shared" si="287"/>
      </c>
      <c r="N1224" s="13"/>
    </row>
    <row r="1225" spans="2:14" ht="15.75">
      <c r="B1225" s="272">
        <v>1900</v>
      </c>
      <c r="C1225" s="1738" t="s">
        <v>266</v>
      </c>
      <c r="D1225" s="1739"/>
      <c r="E1225" s="310">
        <f aca="true" t="shared" si="288" ref="E1225:L1225">SUM(E1226:E1228)</f>
        <v>0</v>
      </c>
      <c r="F1225" s="274">
        <f t="shared" si="288"/>
        <v>0</v>
      </c>
      <c r="G1225" s="275">
        <f t="shared" si="288"/>
        <v>0</v>
      </c>
      <c r="H1225" s="276">
        <f t="shared" si="288"/>
        <v>0</v>
      </c>
      <c r="I1225" s="274">
        <f t="shared" si="288"/>
        <v>0</v>
      </c>
      <c r="J1225" s="275">
        <f t="shared" si="288"/>
        <v>0</v>
      </c>
      <c r="K1225" s="276">
        <f t="shared" si="288"/>
        <v>0</v>
      </c>
      <c r="L1225" s="310">
        <f t="shared" si="288"/>
        <v>0</v>
      </c>
      <c r="M1225" s="12">
        <f t="shared" si="287"/>
      </c>
      <c r="N1225" s="13"/>
    </row>
    <row r="1226" spans="2:14" ht="15.75">
      <c r="B1226" s="292"/>
      <c r="C1226" s="279">
        <v>1901</v>
      </c>
      <c r="D1226" s="340" t="s">
        <v>896</v>
      </c>
      <c r="E1226" s="281">
        <f>F1226+G1226+H1226</f>
        <v>0</v>
      </c>
      <c r="F1226" s="152"/>
      <c r="G1226" s="153"/>
      <c r="H1226" s="1407"/>
      <c r="I1226" s="152"/>
      <c r="J1226" s="153"/>
      <c r="K1226" s="1407"/>
      <c r="L1226" s="281">
        <f>I1226+J1226+K1226</f>
        <v>0</v>
      </c>
      <c r="M1226" s="12">
        <f t="shared" si="287"/>
      </c>
      <c r="N1226" s="13"/>
    </row>
    <row r="1227" spans="2:14" ht="15.75">
      <c r="B1227" s="341"/>
      <c r="C1227" s="293">
        <v>1981</v>
      </c>
      <c r="D1227" s="342" t="s">
        <v>897</v>
      </c>
      <c r="E1227" s="295">
        <f>F1227+G1227+H1227</f>
        <v>0</v>
      </c>
      <c r="F1227" s="158"/>
      <c r="G1227" s="159"/>
      <c r="H1227" s="1409"/>
      <c r="I1227" s="158"/>
      <c r="J1227" s="159"/>
      <c r="K1227" s="1409"/>
      <c r="L1227" s="295">
        <f>I1227+J1227+K1227</f>
        <v>0</v>
      </c>
      <c r="M1227" s="12">
        <f t="shared" si="287"/>
      </c>
      <c r="N1227" s="13"/>
    </row>
    <row r="1228" spans="2:14" ht="15.75">
      <c r="B1228" s="292"/>
      <c r="C1228" s="285">
        <v>1991</v>
      </c>
      <c r="D1228" s="343" t="s">
        <v>898</v>
      </c>
      <c r="E1228" s="287">
        <f>F1228+G1228+H1228</f>
        <v>0</v>
      </c>
      <c r="F1228" s="173"/>
      <c r="G1228" s="174"/>
      <c r="H1228" s="1410"/>
      <c r="I1228" s="173"/>
      <c r="J1228" s="174"/>
      <c r="K1228" s="1410"/>
      <c r="L1228" s="287">
        <f>I1228+J1228+K1228</f>
        <v>0</v>
      </c>
      <c r="M1228" s="12">
        <f t="shared" si="287"/>
      </c>
      <c r="N1228" s="13"/>
    </row>
    <row r="1229" spans="2:14" ht="15.75">
      <c r="B1229" s="272">
        <v>2100</v>
      </c>
      <c r="C1229" s="1738" t="s">
        <v>708</v>
      </c>
      <c r="D1229" s="1739"/>
      <c r="E1229" s="310">
        <f aca="true" t="shared" si="289" ref="E1229:L1229">SUM(E1230:E1234)</f>
        <v>0</v>
      </c>
      <c r="F1229" s="274">
        <f t="shared" si="289"/>
        <v>0</v>
      </c>
      <c r="G1229" s="275">
        <f t="shared" si="289"/>
        <v>0</v>
      </c>
      <c r="H1229" s="276">
        <f t="shared" si="289"/>
        <v>0</v>
      </c>
      <c r="I1229" s="274">
        <f t="shared" si="289"/>
        <v>0</v>
      </c>
      <c r="J1229" s="275">
        <f t="shared" si="289"/>
        <v>0</v>
      </c>
      <c r="K1229" s="276">
        <f t="shared" si="289"/>
        <v>0</v>
      </c>
      <c r="L1229" s="310">
        <f t="shared" si="289"/>
        <v>0</v>
      </c>
      <c r="M1229" s="12">
        <f t="shared" si="287"/>
      </c>
      <c r="N1229" s="13"/>
    </row>
    <row r="1230" spans="2:14" ht="15.75">
      <c r="B1230" s="292"/>
      <c r="C1230" s="279">
        <v>2110</v>
      </c>
      <c r="D1230" s="344" t="s">
        <v>209</v>
      </c>
      <c r="E1230" s="281">
        <f>F1230+G1230+H1230</f>
        <v>0</v>
      </c>
      <c r="F1230" s="152"/>
      <c r="G1230" s="153"/>
      <c r="H1230" s="1407"/>
      <c r="I1230" s="152"/>
      <c r="J1230" s="153"/>
      <c r="K1230" s="1407"/>
      <c r="L1230" s="281">
        <f>I1230+J1230+K1230</f>
        <v>0</v>
      </c>
      <c r="M1230" s="12">
        <f t="shared" si="287"/>
      </c>
      <c r="N1230" s="13"/>
    </row>
    <row r="1231" spans="2:14" ht="15.75">
      <c r="B1231" s="341"/>
      <c r="C1231" s="293">
        <v>2120</v>
      </c>
      <c r="D1231" s="300" t="s">
        <v>210</v>
      </c>
      <c r="E1231" s="295">
        <f>F1231+G1231+H1231</f>
        <v>0</v>
      </c>
      <c r="F1231" s="158"/>
      <c r="G1231" s="159"/>
      <c r="H1231" s="1409"/>
      <c r="I1231" s="158"/>
      <c r="J1231" s="159"/>
      <c r="K1231" s="1409"/>
      <c r="L1231" s="295">
        <f>I1231+J1231+K1231</f>
        <v>0</v>
      </c>
      <c r="M1231" s="12">
        <f t="shared" si="287"/>
      </c>
      <c r="N1231" s="13"/>
    </row>
    <row r="1232" spans="2:14" ht="15.75">
      <c r="B1232" s="341"/>
      <c r="C1232" s="293">
        <v>2125</v>
      </c>
      <c r="D1232" s="300" t="s">
        <v>211</v>
      </c>
      <c r="E1232" s="295">
        <f>F1232+G1232+H1232</f>
        <v>0</v>
      </c>
      <c r="F1232" s="484">
        <v>0</v>
      </c>
      <c r="G1232" s="485">
        <v>0</v>
      </c>
      <c r="H1232" s="160">
        <v>0</v>
      </c>
      <c r="I1232" s="484">
        <v>0</v>
      </c>
      <c r="J1232" s="485">
        <v>0</v>
      </c>
      <c r="K1232" s="160">
        <v>0</v>
      </c>
      <c r="L1232" s="295">
        <f>I1232+J1232+K1232</f>
        <v>0</v>
      </c>
      <c r="M1232" s="12">
        <f t="shared" si="287"/>
      </c>
      <c r="N1232" s="13"/>
    </row>
    <row r="1233" spans="2:14" ht="15.75">
      <c r="B1233" s="291"/>
      <c r="C1233" s="293">
        <v>2140</v>
      </c>
      <c r="D1233" s="300" t="s">
        <v>212</v>
      </c>
      <c r="E1233" s="295">
        <f>F1233+G1233+H1233</f>
        <v>0</v>
      </c>
      <c r="F1233" s="484">
        <v>0</v>
      </c>
      <c r="G1233" s="485">
        <v>0</v>
      </c>
      <c r="H1233" s="160">
        <v>0</v>
      </c>
      <c r="I1233" s="484">
        <v>0</v>
      </c>
      <c r="J1233" s="485">
        <v>0</v>
      </c>
      <c r="K1233" s="160">
        <v>0</v>
      </c>
      <c r="L1233" s="295">
        <f>I1233+J1233+K1233</f>
        <v>0</v>
      </c>
      <c r="M1233" s="12">
        <f t="shared" si="287"/>
      </c>
      <c r="N1233" s="13"/>
    </row>
    <row r="1234" spans="2:14" ht="15.75">
      <c r="B1234" s="292"/>
      <c r="C1234" s="285">
        <v>2190</v>
      </c>
      <c r="D1234" s="345" t="s">
        <v>213</v>
      </c>
      <c r="E1234" s="287">
        <f>F1234+G1234+H1234</f>
        <v>0</v>
      </c>
      <c r="F1234" s="173"/>
      <c r="G1234" s="174"/>
      <c r="H1234" s="1410"/>
      <c r="I1234" s="173"/>
      <c r="J1234" s="174"/>
      <c r="K1234" s="1410"/>
      <c r="L1234" s="287">
        <f>I1234+J1234+K1234</f>
        <v>0</v>
      </c>
      <c r="M1234" s="12">
        <f t="shared" si="287"/>
      </c>
      <c r="N1234" s="13"/>
    </row>
    <row r="1235" spans="2:14" ht="15.75">
      <c r="B1235" s="272">
        <v>2200</v>
      </c>
      <c r="C1235" s="1738" t="s">
        <v>214</v>
      </c>
      <c r="D1235" s="1739"/>
      <c r="E1235" s="310">
        <f aca="true" t="shared" si="290" ref="E1235:L1235">SUM(E1236:E1237)</f>
        <v>0</v>
      </c>
      <c r="F1235" s="274">
        <f t="shared" si="290"/>
        <v>0</v>
      </c>
      <c r="G1235" s="275">
        <f t="shared" si="290"/>
        <v>0</v>
      </c>
      <c r="H1235" s="276">
        <f t="shared" si="290"/>
        <v>0</v>
      </c>
      <c r="I1235" s="274">
        <f t="shared" si="290"/>
        <v>0</v>
      </c>
      <c r="J1235" s="275">
        <f t="shared" si="290"/>
        <v>0</v>
      </c>
      <c r="K1235" s="276">
        <f t="shared" si="290"/>
        <v>0</v>
      </c>
      <c r="L1235" s="310">
        <f t="shared" si="290"/>
        <v>0</v>
      </c>
      <c r="M1235" s="12">
        <f t="shared" si="287"/>
      </c>
      <c r="N1235" s="13"/>
    </row>
    <row r="1236" spans="2:14" ht="15.75">
      <c r="B1236" s="292"/>
      <c r="C1236" s="279">
        <v>2221</v>
      </c>
      <c r="D1236" s="280" t="s">
        <v>300</v>
      </c>
      <c r="E1236" s="281">
        <f aca="true" t="shared" si="291" ref="E1236:E1241">F1236+G1236+H1236</f>
        <v>0</v>
      </c>
      <c r="F1236" s="152"/>
      <c r="G1236" s="153"/>
      <c r="H1236" s="1407"/>
      <c r="I1236" s="152"/>
      <c r="J1236" s="153"/>
      <c r="K1236" s="1407"/>
      <c r="L1236" s="281">
        <f aca="true" t="shared" si="292" ref="L1236:L1241">I1236+J1236+K1236</f>
        <v>0</v>
      </c>
      <c r="M1236" s="12">
        <f t="shared" si="287"/>
      </c>
      <c r="N1236" s="13"/>
    </row>
    <row r="1237" spans="2:14" ht="15.75">
      <c r="B1237" s="292"/>
      <c r="C1237" s="285">
        <v>2224</v>
      </c>
      <c r="D1237" s="286" t="s">
        <v>215</v>
      </c>
      <c r="E1237" s="287">
        <f t="shared" si="291"/>
        <v>0</v>
      </c>
      <c r="F1237" s="173"/>
      <c r="G1237" s="174"/>
      <c r="H1237" s="1410"/>
      <c r="I1237" s="173"/>
      <c r="J1237" s="174"/>
      <c r="K1237" s="1410"/>
      <c r="L1237" s="287">
        <f t="shared" si="292"/>
        <v>0</v>
      </c>
      <c r="M1237" s="12">
        <f t="shared" si="287"/>
      </c>
      <c r="N1237" s="13"/>
    </row>
    <row r="1238" spans="2:14" ht="15.75">
      <c r="B1238" s="272">
        <v>2500</v>
      </c>
      <c r="C1238" s="1738" t="s">
        <v>216</v>
      </c>
      <c r="D1238" s="1739"/>
      <c r="E1238" s="310">
        <f t="shared" si="291"/>
        <v>0</v>
      </c>
      <c r="F1238" s="1411"/>
      <c r="G1238" s="1412"/>
      <c r="H1238" s="1413"/>
      <c r="I1238" s="1411"/>
      <c r="J1238" s="1412"/>
      <c r="K1238" s="1413"/>
      <c r="L1238" s="310">
        <f t="shared" si="292"/>
        <v>0</v>
      </c>
      <c r="M1238" s="12">
        <f t="shared" si="287"/>
      </c>
      <c r="N1238" s="13"/>
    </row>
    <row r="1239" spans="2:14" ht="15.75">
      <c r="B1239" s="272">
        <v>2600</v>
      </c>
      <c r="C1239" s="1746" t="s">
        <v>217</v>
      </c>
      <c r="D1239" s="1747"/>
      <c r="E1239" s="310">
        <f t="shared" si="291"/>
        <v>0</v>
      </c>
      <c r="F1239" s="1411"/>
      <c r="G1239" s="1412"/>
      <c r="H1239" s="1413"/>
      <c r="I1239" s="1411"/>
      <c r="J1239" s="1412"/>
      <c r="K1239" s="1413"/>
      <c r="L1239" s="310">
        <f t="shared" si="292"/>
        <v>0</v>
      </c>
      <c r="M1239" s="12">
        <f t="shared" si="287"/>
      </c>
      <c r="N1239" s="13"/>
    </row>
    <row r="1240" spans="2:14" ht="15.75">
      <c r="B1240" s="272">
        <v>2700</v>
      </c>
      <c r="C1240" s="1746" t="s">
        <v>218</v>
      </c>
      <c r="D1240" s="1747"/>
      <c r="E1240" s="310">
        <f t="shared" si="291"/>
        <v>0</v>
      </c>
      <c r="F1240" s="1411"/>
      <c r="G1240" s="1412"/>
      <c r="H1240" s="1413"/>
      <c r="I1240" s="1411"/>
      <c r="J1240" s="1412"/>
      <c r="K1240" s="1413"/>
      <c r="L1240" s="310">
        <f t="shared" si="292"/>
        <v>0</v>
      </c>
      <c r="M1240" s="12">
        <f t="shared" si="287"/>
      </c>
      <c r="N1240" s="13"/>
    </row>
    <row r="1241" spans="2:14" ht="15.75">
      <c r="B1241" s="272">
        <v>2800</v>
      </c>
      <c r="C1241" s="1746" t="s">
        <v>1646</v>
      </c>
      <c r="D1241" s="1747"/>
      <c r="E1241" s="310">
        <f t="shared" si="291"/>
        <v>0</v>
      </c>
      <c r="F1241" s="1411"/>
      <c r="G1241" s="1412"/>
      <c r="H1241" s="1413"/>
      <c r="I1241" s="1411"/>
      <c r="J1241" s="1412"/>
      <c r="K1241" s="1413"/>
      <c r="L1241" s="310">
        <f t="shared" si="292"/>
        <v>0</v>
      </c>
      <c r="M1241" s="12">
        <f t="shared" si="287"/>
      </c>
      <c r="N1241" s="13"/>
    </row>
    <row r="1242" spans="2:14" ht="15.75">
      <c r="B1242" s="272">
        <v>2900</v>
      </c>
      <c r="C1242" s="1738" t="s">
        <v>219</v>
      </c>
      <c r="D1242" s="1739"/>
      <c r="E1242" s="310">
        <f aca="true" t="shared" si="293" ref="E1242:L1242">SUM(E1243:E1250)</f>
        <v>0</v>
      </c>
      <c r="F1242" s="274">
        <f t="shared" si="293"/>
        <v>0</v>
      </c>
      <c r="G1242" s="274">
        <f t="shared" si="293"/>
        <v>0</v>
      </c>
      <c r="H1242" s="274">
        <f t="shared" si="293"/>
        <v>0</v>
      </c>
      <c r="I1242" s="274">
        <f t="shared" si="293"/>
        <v>0</v>
      </c>
      <c r="J1242" s="274">
        <f t="shared" si="293"/>
        <v>0</v>
      </c>
      <c r="K1242" s="274">
        <f t="shared" si="293"/>
        <v>0</v>
      </c>
      <c r="L1242" s="274">
        <f t="shared" si="293"/>
        <v>0</v>
      </c>
      <c r="M1242" s="12">
        <f t="shared" si="287"/>
      </c>
      <c r="N1242" s="13"/>
    </row>
    <row r="1243" spans="2:14" ht="15.75">
      <c r="B1243" s="346"/>
      <c r="C1243" s="279">
        <v>2910</v>
      </c>
      <c r="D1243" s="347" t="s">
        <v>1938</v>
      </c>
      <c r="E1243" s="281">
        <f aca="true" t="shared" si="294" ref="E1243:E1250">F1243+G1243+H1243</f>
        <v>0</v>
      </c>
      <c r="F1243" s="152"/>
      <c r="G1243" s="153"/>
      <c r="H1243" s="1407"/>
      <c r="I1243" s="152"/>
      <c r="J1243" s="153"/>
      <c r="K1243" s="1407"/>
      <c r="L1243" s="281">
        <f aca="true" t="shared" si="295" ref="L1243:L1250">I1243+J1243+K1243</f>
        <v>0</v>
      </c>
      <c r="M1243" s="12">
        <f t="shared" si="287"/>
      </c>
      <c r="N1243" s="13"/>
    </row>
    <row r="1244" spans="2:14" ht="15.75">
      <c r="B1244" s="346"/>
      <c r="C1244" s="279">
        <v>2920</v>
      </c>
      <c r="D1244" s="347" t="s">
        <v>220</v>
      </c>
      <c r="E1244" s="281">
        <f t="shared" si="294"/>
        <v>0</v>
      </c>
      <c r="F1244" s="152"/>
      <c r="G1244" s="153"/>
      <c r="H1244" s="1407"/>
      <c r="I1244" s="152"/>
      <c r="J1244" s="153"/>
      <c r="K1244" s="1407"/>
      <c r="L1244" s="281">
        <f t="shared" si="295"/>
        <v>0</v>
      </c>
      <c r="M1244" s="12">
        <f t="shared" si="287"/>
      </c>
      <c r="N1244" s="13"/>
    </row>
    <row r="1245" spans="2:14" ht="31.5">
      <c r="B1245" s="346"/>
      <c r="C1245" s="324">
        <v>2969</v>
      </c>
      <c r="D1245" s="348" t="s">
        <v>221</v>
      </c>
      <c r="E1245" s="326">
        <f t="shared" si="294"/>
        <v>0</v>
      </c>
      <c r="F1245" s="445"/>
      <c r="G1245" s="446"/>
      <c r="H1245" s="1414"/>
      <c r="I1245" s="445"/>
      <c r="J1245" s="446"/>
      <c r="K1245" s="1414"/>
      <c r="L1245" s="326">
        <f t="shared" si="295"/>
        <v>0</v>
      </c>
      <c r="M1245" s="12">
        <f t="shared" si="287"/>
      </c>
      <c r="N1245" s="13"/>
    </row>
    <row r="1246" spans="2:14" ht="31.5">
      <c r="B1246" s="346"/>
      <c r="C1246" s="349">
        <v>2970</v>
      </c>
      <c r="D1246" s="350" t="s">
        <v>222</v>
      </c>
      <c r="E1246" s="351">
        <f t="shared" si="294"/>
        <v>0</v>
      </c>
      <c r="F1246" s="625"/>
      <c r="G1246" s="626"/>
      <c r="H1246" s="1415"/>
      <c r="I1246" s="625"/>
      <c r="J1246" s="626"/>
      <c r="K1246" s="1415"/>
      <c r="L1246" s="351">
        <f t="shared" si="295"/>
        <v>0</v>
      </c>
      <c r="M1246" s="12">
        <f t="shared" si="287"/>
      </c>
      <c r="N1246" s="13"/>
    </row>
    <row r="1247" spans="2:14" ht="15.75">
      <c r="B1247" s="346"/>
      <c r="C1247" s="333">
        <v>2989</v>
      </c>
      <c r="D1247" s="355" t="s">
        <v>223</v>
      </c>
      <c r="E1247" s="335">
        <f t="shared" si="294"/>
        <v>0</v>
      </c>
      <c r="F1247" s="589"/>
      <c r="G1247" s="590"/>
      <c r="H1247" s="1416"/>
      <c r="I1247" s="589"/>
      <c r="J1247" s="590"/>
      <c r="K1247" s="1416"/>
      <c r="L1247" s="335">
        <f t="shared" si="295"/>
        <v>0</v>
      </c>
      <c r="M1247" s="12">
        <f t="shared" si="287"/>
      </c>
      <c r="N1247" s="13"/>
    </row>
    <row r="1248" spans="2:14" ht="15.75">
      <c r="B1248" s="292"/>
      <c r="C1248" s="318">
        <v>2990</v>
      </c>
      <c r="D1248" s="356" t="s">
        <v>1957</v>
      </c>
      <c r="E1248" s="320">
        <f t="shared" si="294"/>
        <v>0</v>
      </c>
      <c r="F1248" s="450"/>
      <c r="G1248" s="451"/>
      <c r="H1248" s="1417"/>
      <c r="I1248" s="450"/>
      <c r="J1248" s="451"/>
      <c r="K1248" s="1417"/>
      <c r="L1248" s="320">
        <f t="shared" si="295"/>
        <v>0</v>
      </c>
      <c r="M1248" s="12">
        <f t="shared" si="287"/>
      </c>
      <c r="N1248" s="13"/>
    </row>
    <row r="1249" spans="2:14" ht="15.75">
      <c r="B1249" s="292"/>
      <c r="C1249" s="318">
        <v>2991</v>
      </c>
      <c r="D1249" s="356" t="s">
        <v>224</v>
      </c>
      <c r="E1249" s="320">
        <f t="shared" si="294"/>
        <v>0</v>
      </c>
      <c r="F1249" s="450"/>
      <c r="G1249" s="451"/>
      <c r="H1249" s="1417"/>
      <c r="I1249" s="450"/>
      <c r="J1249" s="451"/>
      <c r="K1249" s="1417"/>
      <c r="L1249" s="320">
        <f t="shared" si="295"/>
        <v>0</v>
      </c>
      <c r="M1249" s="12">
        <f t="shared" si="287"/>
      </c>
      <c r="N1249" s="13"/>
    </row>
    <row r="1250" spans="2:14" ht="15.75">
      <c r="B1250" s="292"/>
      <c r="C1250" s="285">
        <v>2992</v>
      </c>
      <c r="D1250" s="357" t="s">
        <v>225</v>
      </c>
      <c r="E1250" s="287">
        <f t="shared" si="294"/>
        <v>0</v>
      </c>
      <c r="F1250" s="173"/>
      <c r="G1250" s="174"/>
      <c r="H1250" s="1410"/>
      <c r="I1250" s="173"/>
      <c r="J1250" s="174"/>
      <c r="K1250" s="1410"/>
      <c r="L1250" s="287">
        <f t="shared" si="295"/>
        <v>0</v>
      </c>
      <c r="M1250" s="12">
        <f t="shared" si="287"/>
      </c>
      <c r="N1250" s="13"/>
    </row>
    <row r="1251" spans="2:14" ht="15.75">
      <c r="B1251" s="272">
        <v>3300</v>
      </c>
      <c r="C1251" s="358" t="s">
        <v>1988</v>
      </c>
      <c r="D1251" s="1468"/>
      <c r="E1251" s="310">
        <f aca="true" t="shared" si="296" ref="E1251:L1251">SUM(E1252:E1256)</f>
        <v>0</v>
      </c>
      <c r="F1251" s="274">
        <f t="shared" si="296"/>
        <v>0</v>
      </c>
      <c r="G1251" s="275">
        <f t="shared" si="296"/>
        <v>0</v>
      </c>
      <c r="H1251" s="276">
        <f t="shared" si="296"/>
        <v>0</v>
      </c>
      <c r="I1251" s="274">
        <f t="shared" si="296"/>
        <v>0</v>
      </c>
      <c r="J1251" s="275">
        <f t="shared" si="296"/>
        <v>0</v>
      </c>
      <c r="K1251" s="276">
        <f t="shared" si="296"/>
        <v>0</v>
      </c>
      <c r="L1251" s="310">
        <f t="shared" si="296"/>
        <v>0</v>
      </c>
      <c r="M1251" s="12">
        <f t="shared" si="287"/>
      </c>
      <c r="N1251" s="13"/>
    </row>
    <row r="1252" spans="2:14" ht="15.75">
      <c r="B1252" s="291"/>
      <c r="C1252" s="279">
        <v>3301</v>
      </c>
      <c r="D1252" s="359" t="s">
        <v>226</v>
      </c>
      <c r="E1252" s="281">
        <f aca="true" t="shared" si="297" ref="E1252:E1259">F1252+G1252+H1252</f>
        <v>0</v>
      </c>
      <c r="F1252" s="482">
        <v>0</v>
      </c>
      <c r="G1252" s="483">
        <v>0</v>
      </c>
      <c r="H1252" s="154">
        <v>0</v>
      </c>
      <c r="I1252" s="482">
        <v>0</v>
      </c>
      <c r="J1252" s="483">
        <v>0</v>
      </c>
      <c r="K1252" s="154">
        <v>0</v>
      </c>
      <c r="L1252" s="281">
        <f aca="true" t="shared" si="298" ref="L1252:L1259">I1252+J1252+K1252</f>
        <v>0</v>
      </c>
      <c r="M1252" s="12">
        <f t="shared" si="287"/>
      </c>
      <c r="N1252" s="13"/>
    </row>
    <row r="1253" spans="2:14" ht="15.75">
      <c r="B1253" s="291"/>
      <c r="C1253" s="293">
        <v>3302</v>
      </c>
      <c r="D1253" s="360" t="s">
        <v>702</v>
      </c>
      <c r="E1253" s="295">
        <f t="shared" si="297"/>
        <v>0</v>
      </c>
      <c r="F1253" s="484">
        <v>0</v>
      </c>
      <c r="G1253" s="485">
        <v>0</v>
      </c>
      <c r="H1253" s="160">
        <v>0</v>
      </c>
      <c r="I1253" s="484">
        <v>0</v>
      </c>
      <c r="J1253" s="485">
        <v>0</v>
      </c>
      <c r="K1253" s="160">
        <v>0</v>
      </c>
      <c r="L1253" s="295">
        <f t="shared" si="298"/>
        <v>0</v>
      </c>
      <c r="M1253" s="12">
        <f aca="true" t="shared" si="299" ref="M1253:M1284">(IF($E1253&lt;&gt;0,$M$2,IF($L1253&lt;&gt;0,$M$2,"")))</f>
      </c>
      <c r="N1253" s="13"/>
    </row>
    <row r="1254" spans="2:14" ht="15.75">
      <c r="B1254" s="291"/>
      <c r="C1254" s="293">
        <v>3304</v>
      </c>
      <c r="D1254" s="360" t="s">
        <v>227</v>
      </c>
      <c r="E1254" s="295">
        <f t="shared" si="297"/>
        <v>0</v>
      </c>
      <c r="F1254" s="484">
        <v>0</v>
      </c>
      <c r="G1254" s="485">
        <v>0</v>
      </c>
      <c r="H1254" s="160">
        <v>0</v>
      </c>
      <c r="I1254" s="484">
        <v>0</v>
      </c>
      <c r="J1254" s="485">
        <v>0</v>
      </c>
      <c r="K1254" s="160">
        <v>0</v>
      </c>
      <c r="L1254" s="295">
        <f t="shared" si="298"/>
        <v>0</v>
      </c>
      <c r="M1254" s="12">
        <f t="shared" si="299"/>
      </c>
      <c r="N1254" s="13"/>
    </row>
    <row r="1255" spans="2:14" ht="31.5">
      <c r="B1255" s="291"/>
      <c r="C1255" s="285">
        <v>3306</v>
      </c>
      <c r="D1255" s="361" t="s">
        <v>1643</v>
      </c>
      <c r="E1255" s="295">
        <f t="shared" si="297"/>
        <v>0</v>
      </c>
      <c r="F1255" s="484">
        <v>0</v>
      </c>
      <c r="G1255" s="485">
        <v>0</v>
      </c>
      <c r="H1255" s="160">
        <v>0</v>
      </c>
      <c r="I1255" s="484">
        <v>0</v>
      </c>
      <c r="J1255" s="485">
        <v>0</v>
      </c>
      <c r="K1255" s="160">
        <v>0</v>
      </c>
      <c r="L1255" s="295">
        <f t="shared" si="298"/>
        <v>0</v>
      </c>
      <c r="M1255" s="12">
        <f t="shared" si="299"/>
      </c>
      <c r="N1255" s="13"/>
    </row>
    <row r="1256" spans="2:14" ht="15.75">
      <c r="B1256" s="291"/>
      <c r="C1256" s="285">
        <v>3307</v>
      </c>
      <c r="D1256" s="361" t="s">
        <v>2040</v>
      </c>
      <c r="E1256" s="287">
        <f t="shared" si="297"/>
        <v>0</v>
      </c>
      <c r="F1256" s="486">
        <v>0</v>
      </c>
      <c r="G1256" s="487">
        <v>0</v>
      </c>
      <c r="H1256" s="175">
        <v>0</v>
      </c>
      <c r="I1256" s="486">
        <v>0</v>
      </c>
      <c r="J1256" s="487">
        <v>0</v>
      </c>
      <c r="K1256" s="175">
        <v>0</v>
      </c>
      <c r="L1256" s="287">
        <f t="shared" si="298"/>
        <v>0</v>
      </c>
      <c r="M1256" s="12">
        <f t="shared" si="299"/>
      </c>
      <c r="N1256" s="13"/>
    </row>
    <row r="1257" spans="2:14" ht="15.75">
      <c r="B1257" s="272">
        <v>3900</v>
      </c>
      <c r="C1257" s="1738" t="s">
        <v>228</v>
      </c>
      <c r="D1257" s="1739"/>
      <c r="E1257" s="310">
        <f t="shared" si="297"/>
        <v>0</v>
      </c>
      <c r="F1257" s="1458">
        <v>0</v>
      </c>
      <c r="G1257" s="1459">
        <v>0</v>
      </c>
      <c r="H1257" s="1460">
        <v>0</v>
      </c>
      <c r="I1257" s="1458">
        <v>0</v>
      </c>
      <c r="J1257" s="1459">
        <v>0</v>
      </c>
      <c r="K1257" s="1460">
        <v>0</v>
      </c>
      <c r="L1257" s="310">
        <f t="shared" si="298"/>
        <v>0</v>
      </c>
      <c r="M1257" s="12">
        <f t="shared" si="299"/>
      </c>
      <c r="N1257" s="13"/>
    </row>
    <row r="1258" spans="2:14" ht="15.75">
      <c r="B1258" s="272">
        <v>4000</v>
      </c>
      <c r="C1258" s="1738" t="s">
        <v>229</v>
      </c>
      <c r="D1258" s="1739"/>
      <c r="E1258" s="310">
        <f t="shared" si="297"/>
        <v>0</v>
      </c>
      <c r="F1258" s="1411"/>
      <c r="G1258" s="1412"/>
      <c r="H1258" s="1413"/>
      <c r="I1258" s="1411"/>
      <c r="J1258" s="1412"/>
      <c r="K1258" s="1413"/>
      <c r="L1258" s="310">
        <f t="shared" si="298"/>
        <v>0</v>
      </c>
      <c r="M1258" s="12">
        <f t="shared" si="299"/>
      </c>
      <c r="N1258" s="13"/>
    </row>
    <row r="1259" spans="2:14" ht="15.75">
      <c r="B1259" s="272">
        <v>4100</v>
      </c>
      <c r="C1259" s="1738" t="s">
        <v>230</v>
      </c>
      <c r="D1259" s="1739"/>
      <c r="E1259" s="310">
        <f t="shared" si="297"/>
        <v>0</v>
      </c>
      <c r="F1259" s="1459">
        <v>0</v>
      </c>
      <c r="G1259" s="1459">
        <v>0</v>
      </c>
      <c r="H1259" s="1460">
        <v>0</v>
      </c>
      <c r="I1259" s="1647">
        <v>0</v>
      </c>
      <c r="J1259" s="1459">
        <v>0</v>
      </c>
      <c r="K1259" s="1459">
        <v>0</v>
      </c>
      <c r="L1259" s="310">
        <f t="shared" si="298"/>
        <v>0</v>
      </c>
      <c r="M1259" s="12">
        <f t="shared" si="299"/>
      </c>
      <c r="N1259" s="13"/>
    </row>
    <row r="1260" spans="2:14" ht="15.75">
      <c r="B1260" s="272">
        <v>4200</v>
      </c>
      <c r="C1260" s="1738" t="s">
        <v>231</v>
      </c>
      <c r="D1260" s="1739"/>
      <c r="E1260" s="310">
        <f aca="true" t="shared" si="300" ref="E1260:L1260">SUM(E1261:E1266)</f>
        <v>0</v>
      </c>
      <c r="F1260" s="274">
        <f t="shared" si="300"/>
        <v>0</v>
      </c>
      <c r="G1260" s="275">
        <f t="shared" si="300"/>
        <v>0</v>
      </c>
      <c r="H1260" s="276">
        <f t="shared" si="300"/>
        <v>0</v>
      </c>
      <c r="I1260" s="274">
        <f t="shared" si="300"/>
        <v>0</v>
      </c>
      <c r="J1260" s="275">
        <f t="shared" si="300"/>
        <v>0</v>
      </c>
      <c r="K1260" s="276">
        <f t="shared" si="300"/>
        <v>0</v>
      </c>
      <c r="L1260" s="310">
        <f t="shared" si="300"/>
        <v>0</v>
      </c>
      <c r="M1260" s="12">
        <f t="shared" si="299"/>
      </c>
      <c r="N1260" s="13"/>
    </row>
    <row r="1261" spans="2:14" ht="15.75">
      <c r="B1261" s="362"/>
      <c r="C1261" s="279">
        <v>4201</v>
      </c>
      <c r="D1261" s="280" t="s">
        <v>232</v>
      </c>
      <c r="E1261" s="281">
        <f aca="true" t="shared" si="301" ref="E1261:E1266">F1261+G1261+H1261</f>
        <v>0</v>
      </c>
      <c r="F1261" s="152"/>
      <c r="G1261" s="153"/>
      <c r="H1261" s="1407"/>
      <c r="I1261" s="152"/>
      <c r="J1261" s="153"/>
      <c r="K1261" s="1407"/>
      <c r="L1261" s="281">
        <f aca="true" t="shared" si="302" ref="L1261:L1266">I1261+J1261+K1261</f>
        <v>0</v>
      </c>
      <c r="M1261" s="12">
        <f t="shared" si="299"/>
      </c>
      <c r="N1261" s="13"/>
    </row>
    <row r="1262" spans="2:14" ht="15.75">
      <c r="B1262" s="362"/>
      <c r="C1262" s="293">
        <v>4202</v>
      </c>
      <c r="D1262" s="363" t="s">
        <v>233</v>
      </c>
      <c r="E1262" s="295">
        <f t="shared" si="301"/>
        <v>0</v>
      </c>
      <c r="F1262" s="158"/>
      <c r="G1262" s="159"/>
      <c r="H1262" s="1409"/>
      <c r="I1262" s="158"/>
      <c r="J1262" s="159"/>
      <c r="K1262" s="1409"/>
      <c r="L1262" s="295">
        <f t="shared" si="302"/>
        <v>0</v>
      </c>
      <c r="M1262" s="12">
        <f t="shared" si="299"/>
      </c>
      <c r="N1262" s="13"/>
    </row>
    <row r="1263" spans="2:14" ht="15.75">
      <c r="B1263" s="362"/>
      <c r="C1263" s="293">
        <v>4214</v>
      </c>
      <c r="D1263" s="363" t="s">
        <v>234</v>
      </c>
      <c r="E1263" s="295">
        <f t="shared" si="301"/>
        <v>0</v>
      </c>
      <c r="F1263" s="158"/>
      <c r="G1263" s="159"/>
      <c r="H1263" s="1409"/>
      <c r="I1263" s="158"/>
      <c r="J1263" s="159"/>
      <c r="K1263" s="1409"/>
      <c r="L1263" s="295">
        <f t="shared" si="302"/>
        <v>0</v>
      </c>
      <c r="M1263" s="12">
        <f t="shared" si="299"/>
      </c>
      <c r="N1263" s="13"/>
    </row>
    <row r="1264" spans="2:14" ht="15.75">
      <c r="B1264" s="362"/>
      <c r="C1264" s="293">
        <v>4217</v>
      </c>
      <c r="D1264" s="363" t="s">
        <v>235</v>
      </c>
      <c r="E1264" s="295">
        <f t="shared" si="301"/>
        <v>0</v>
      </c>
      <c r="F1264" s="158"/>
      <c r="G1264" s="159"/>
      <c r="H1264" s="1409"/>
      <c r="I1264" s="158"/>
      <c r="J1264" s="159"/>
      <c r="K1264" s="1409"/>
      <c r="L1264" s="295">
        <f t="shared" si="302"/>
        <v>0</v>
      </c>
      <c r="M1264" s="12">
        <f t="shared" si="299"/>
      </c>
      <c r="N1264" s="13"/>
    </row>
    <row r="1265" spans="2:14" ht="15.75">
      <c r="B1265" s="362"/>
      <c r="C1265" s="293">
        <v>4218</v>
      </c>
      <c r="D1265" s="294" t="s">
        <v>236</v>
      </c>
      <c r="E1265" s="295">
        <f t="shared" si="301"/>
        <v>0</v>
      </c>
      <c r="F1265" s="158"/>
      <c r="G1265" s="159"/>
      <c r="H1265" s="1409"/>
      <c r="I1265" s="158"/>
      <c r="J1265" s="159"/>
      <c r="K1265" s="1409"/>
      <c r="L1265" s="295">
        <f t="shared" si="302"/>
        <v>0</v>
      </c>
      <c r="M1265" s="12">
        <f t="shared" si="299"/>
      </c>
      <c r="N1265" s="13"/>
    </row>
    <row r="1266" spans="2:14" ht="15.75">
      <c r="B1266" s="362"/>
      <c r="C1266" s="285">
        <v>4219</v>
      </c>
      <c r="D1266" s="343" t="s">
        <v>237</v>
      </c>
      <c r="E1266" s="287">
        <f t="shared" si="301"/>
        <v>0</v>
      </c>
      <c r="F1266" s="173"/>
      <c r="G1266" s="174"/>
      <c r="H1266" s="1410"/>
      <c r="I1266" s="173"/>
      <c r="J1266" s="174"/>
      <c r="K1266" s="1410"/>
      <c r="L1266" s="287">
        <f t="shared" si="302"/>
        <v>0</v>
      </c>
      <c r="M1266" s="12">
        <f t="shared" si="299"/>
      </c>
      <c r="N1266" s="13"/>
    </row>
    <row r="1267" spans="2:14" ht="15.75">
      <c r="B1267" s="272">
        <v>4300</v>
      </c>
      <c r="C1267" s="1738" t="s">
        <v>1647</v>
      </c>
      <c r="D1267" s="1739"/>
      <c r="E1267" s="310">
        <f aca="true" t="shared" si="303" ref="E1267:L1267">SUM(E1268:E1270)</f>
        <v>0</v>
      </c>
      <c r="F1267" s="274">
        <f t="shared" si="303"/>
        <v>0</v>
      </c>
      <c r="G1267" s="275">
        <f t="shared" si="303"/>
        <v>0</v>
      </c>
      <c r="H1267" s="276">
        <f t="shared" si="303"/>
        <v>0</v>
      </c>
      <c r="I1267" s="274">
        <f t="shared" si="303"/>
        <v>0</v>
      </c>
      <c r="J1267" s="275">
        <f t="shared" si="303"/>
        <v>0</v>
      </c>
      <c r="K1267" s="276">
        <f t="shared" si="303"/>
        <v>0</v>
      </c>
      <c r="L1267" s="310">
        <f t="shared" si="303"/>
        <v>0</v>
      </c>
      <c r="M1267" s="12">
        <f t="shared" si="299"/>
      </c>
      <c r="N1267" s="13"/>
    </row>
    <row r="1268" spans="2:14" ht="15.75">
      <c r="B1268" s="362"/>
      <c r="C1268" s="279">
        <v>4301</v>
      </c>
      <c r="D1268" s="311" t="s">
        <v>238</v>
      </c>
      <c r="E1268" s="281">
        <f aca="true" t="shared" si="304" ref="E1268:E1273">F1268+G1268+H1268</f>
        <v>0</v>
      </c>
      <c r="F1268" s="152"/>
      <c r="G1268" s="153"/>
      <c r="H1268" s="1407"/>
      <c r="I1268" s="152"/>
      <c r="J1268" s="153"/>
      <c r="K1268" s="1407"/>
      <c r="L1268" s="281">
        <f aca="true" t="shared" si="305" ref="L1268:L1273">I1268+J1268+K1268</f>
        <v>0</v>
      </c>
      <c r="M1268" s="12">
        <f t="shared" si="299"/>
      </c>
      <c r="N1268" s="13"/>
    </row>
    <row r="1269" spans="2:14" ht="15.75">
      <c r="B1269" s="362"/>
      <c r="C1269" s="293">
        <v>4302</v>
      </c>
      <c r="D1269" s="363" t="s">
        <v>239</v>
      </c>
      <c r="E1269" s="295">
        <f t="shared" si="304"/>
        <v>0</v>
      </c>
      <c r="F1269" s="158"/>
      <c r="G1269" s="159"/>
      <c r="H1269" s="1409"/>
      <c r="I1269" s="158"/>
      <c r="J1269" s="159"/>
      <c r="K1269" s="1409"/>
      <c r="L1269" s="295">
        <f t="shared" si="305"/>
        <v>0</v>
      </c>
      <c r="M1269" s="12">
        <f t="shared" si="299"/>
      </c>
      <c r="N1269" s="13"/>
    </row>
    <row r="1270" spans="2:14" ht="15.75">
      <c r="B1270" s="362"/>
      <c r="C1270" s="285">
        <v>4309</v>
      </c>
      <c r="D1270" s="301" t="s">
        <v>240</v>
      </c>
      <c r="E1270" s="287">
        <f t="shared" si="304"/>
        <v>0</v>
      </c>
      <c r="F1270" s="173"/>
      <c r="G1270" s="174"/>
      <c r="H1270" s="1410"/>
      <c r="I1270" s="173"/>
      <c r="J1270" s="174"/>
      <c r="K1270" s="1410"/>
      <c r="L1270" s="287">
        <f t="shared" si="305"/>
        <v>0</v>
      </c>
      <c r="M1270" s="12">
        <f t="shared" si="299"/>
      </c>
      <c r="N1270" s="13"/>
    </row>
    <row r="1271" spans="2:14" ht="15.75">
      <c r="B1271" s="272">
        <v>4400</v>
      </c>
      <c r="C1271" s="1738" t="s">
        <v>1644</v>
      </c>
      <c r="D1271" s="1739"/>
      <c r="E1271" s="310">
        <f t="shared" si="304"/>
        <v>0</v>
      </c>
      <c r="F1271" s="1411"/>
      <c r="G1271" s="1412"/>
      <c r="H1271" s="1413"/>
      <c r="I1271" s="1411"/>
      <c r="J1271" s="1412"/>
      <c r="K1271" s="1413"/>
      <c r="L1271" s="310">
        <f t="shared" si="305"/>
        <v>0</v>
      </c>
      <c r="M1271" s="12">
        <f t="shared" si="299"/>
      </c>
      <c r="N1271" s="13"/>
    </row>
    <row r="1272" spans="2:14" ht="15.75">
      <c r="B1272" s="272">
        <v>4500</v>
      </c>
      <c r="C1272" s="1738" t="s">
        <v>1645</v>
      </c>
      <c r="D1272" s="1739"/>
      <c r="E1272" s="310">
        <f t="shared" si="304"/>
        <v>0</v>
      </c>
      <c r="F1272" s="1411"/>
      <c r="G1272" s="1412"/>
      <c r="H1272" s="1413"/>
      <c r="I1272" s="1411"/>
      <c r="J1272" s="1412"/>
      <c r="K1272" s="1413"/>
      <c r="L1272" s="310">
        <f t="shared" si="305"/>
        <v>0</v>
      </c>
      <c r="M1272" s="12">
        <f t="shared" si="299"/>
      </c>
      <c r="N1272" s="13"/>
    </row>
    <row r="1273" spans="2:14" ht="15.75">
      <c r="B1273" s="272">
        <v>4600</v>
      </c>
      <c r="C1273" s="1746" t="s">
        <v>241</v>
      </c>
      <c r="D1273" s="1747"/>
      <c r="E1273" s="310">
        <f t="shared" si="304"/>
        <v>0</v>
      </c>
      <c r="F1273" s="1411"/>
      <c r="G1273" s="1412"/>
      <c r="H1273" s="1413"/>
      <c r="I1273" s="1411"/>
      <c r="J1273" s="1412"/>
      <c r="K1273" s="1413"/>
      <c r="L1273" s="310">
        <f t="shared" si="305"/>
        <v>0</v>
      </c>
      <c r="M1273" s="12">
        <f t="shared" si="299"/>
      </c>
      <c r="N1273" s="13"/>
    </row>
    <row r="1274" spans="2:14" ht="15.75">
      <c r="B1274" s="272">
        <v>4900</v>
      </c>
      <c r="C1274" s="1738" t="s">
        <v>267</v>
      </c>
      <c r="D1274" s="1739"/>
      <c r="E1274" s="310">
        <f aca="true" t="shared" si="306" ref="E1274:L1274">+E1275+E1276</f>
        <v>0</v>
      </c>
      <c r="F1274" s="274">
        <f t="shared" si="306"/>
        <v>0</v>
      </c>
      <c r="G1274" s="275">
        <f t="shared" si="306"/>
        <v>0</v>
      </c>
      <c r="H1274" s="276">
        <f t="shared" si="306"/>
        <v>0</v>
      </c>
      <c r="I1274" s="274">
        <f t="shared" si="306"/>
        <v>0</v>
      </c>
      <c r="J1274" s="275">
        <f t="shared" si="306"/>
        <v>0</v>
      </c>
      <c r="K1274" s="276">
        <f t="shared" si="306"/>
        <v>0</v>
      </c>
      <c r="L1274" s="310">
        <f t="shared" si="306"/>
        <v>0</v>
      </c>
      <c r="M1274" s="12">
        <f t="shared" si="299"/>
      </c>
      <c r="N1274" s="13"/>
    </row>
    <row r="1275" spans="2:14" ht="15.75">
      <c r="B1275" s="362"/>
      <c r="C1275" s="279">
        <v>4901</v>
      </c>
      <c r="D1275" s="364" t="s">
        <v>268</v>
      </c>
      <c r="E1275" s="281">
        <f>F1275+G1275+H1275</f>
        <v>0</v>
      </c>
      <c r="F1275" s="152"/>
      <c r="G1275" s="153"/>
      <c r="H1275" s="1407"/>
      <c r="I1275" s="152"/>
      <c r="J1275" s="153"/>
      <c r="K1275" s="1407"/>
      <c r="L1275" s="281">
        <f>I1275+J1275+K1275</f>
        <v>0</v>
      </c>
      <c r="M1275" s="12">
        <f t="shared" si="299"/>
      </c>
      <c r="N1275" s="13"/>
    </row>
    <row r="1276" spans="2:14" ht="15.75">
      <c r="B1276" s="362"/>
      <c r="C1276" s="285">
        <v>4902</v>
      </c>
      <c r="D1276" s="301" t="s">
        <v>269</v>
      </c>
      <c r="E1276" s="287">
        <f>F1276+G1276+H1276</f>
        <v>0</v>
      </c>
      <c r="F1276" s="173"/>
      <c r="G1276" s="174"/>
      <c r="H1276" s="1410"/>
      <c r="I1276" s="173"/>
      <c r="J1276" s="174"/>
      <c r="K1276" s="1410"/>
      <c r="L1276" s="287">
        <f>I1276+J1276+K1276</f>
        <v>0</v>
      </c>
      <c r="M1276" s="12">
        <f t="shared" si="299"/>
      </c>
      <c r="N1276" s="13"/>
    </row>
    <row r="1277" spans="2:14" ht="15.75">
      <c r="B1277" s="365">
        <v>5100</v>
      </c>
      <c r="C1277" s="1742" t="s">
        <v>242</v>
      </c>
      <c r="D1277" s="1743"/>
      <c r="E1277" s="310">
        <f>F1277+G1277+H1277</f>
        <v>0</v>
      </c>
      <c r="F1277" s="1411"/>
      <c r="G1277" s="1412"/>
      <c r="H1277" s="1413"/>
      <c r="I1277" s="1411"/>
      <c r="J1277" s="1412"/>
      <c r="K1277" s="1413"/>
      <c r="L1277" s="310">
        <f>I1277+J1277+K1277</f>
        <v>0</v>
      </c>
      <c r="M1277" s="12">
        <f t="shared" si="299"/>
      </c>
      <c r="N1277" s="13"/>
    </row>
    <row r="1278" spans="2:14" ht="15.75">
      <c r="B1278" s="365">
        <v>5200</v>
      </c>
      <c r="C1278" s="1742" t="s">
        <v>243</v>
      </c>
      <c r="D1278" s="1743"/>
      <c r="E1278" s="310">
        <f aca="true" t="shared" si="307" ref="E1278:L1278">SUM(E1279:E1285)</f>
        <v>0</v>
      </c>
      <c r="F1278" s="274">
        <f t="shared" si="307"/>
        <v>0</v>
      </c>
      <c r="G1278" s="275">
        <f t="shared" si="307"/>
        <v>0</v>
      </c>
      <c r="H1278" s="276">
        <f t="shared" si="307"/>
        <v>0</v>
      </c>
      <c r="I1278" s="274">
        <f t="shared" si="307"/>
        <v>0</v>
      </c>
      <c r="J1278" s="275">
        <f t="shared" si="307"/>
        <v>0</v>
      </c>
      <c r="K1278" s="276">
        <f t="shared" si="307"/>
        <v>0</v>
      </c>
      <c r="L1278" s="310">
        <f t="shared" si="307"/>
        <v>0</v>
      </c>
      <c r="M1278" s="12">
        <f t="shared" si="299"/>
      </c>
      <c r="N1278" s="13"/>
    </row>
    <row r="1279" spans="2:14" ht="15.75">
      <c r="B1279" s="366"/>
      <c r="C1279" s="367">
        <v>5201</v>
      </c>
      <c r="D1279" s="368" t="s">
        <v>244</v>
      </c>
      <c r="E1279" s="281">
        <f aca="true" t="shared" si="308" ref="E1279:E1285">F1279+G1279+H1279</f>
        <v>0</v>
      </c>
      <c r="F1279" s="152"/>
      <c r="G1279" s="153"/>
      <c r="H1279" s="1407"/>
      <c r="I1279" s="152"/>
      <c r="J1279" s="153"/>
      <c r="K1279" s="1407"/>
      <c r="L1279" s="281">
        <f aca="true" t="shared" si="309" ref="L1279:L1285">I1279+J1279+K1279</f>
        <v>0</v>
      </c>
      <c r="M1279" s="12">
        <f t="shared" si="299"/>
      </c>
      <c r="N1279" s="13"/>
    </row>
    <row r="1280" spans="2:14" ht="15.75">
      <c r="B1280" s="366"/>
      <c r="C1280" s="369">
        <v>5202</v>
      </c>
      <c r="D1280" s="370" t="s">
        <v>245</v>
      </c>
      <c r="E1280" s="295">
        <f t="shared" si="308"/>
        <v>0</v>
      </c>
      <c r="F1280" s="158"/>
      <c r="G1280" s="159"/>
      <c r="H1280" s="1409"/>
      <c r="I1280" s="158"/>
      <c r="J1280" s="159"/>
      <c r="K1280" s="1409"/>
      <c r="L1280" s="295">
        <f t="shared" si="309"/>
        <v>0</v>
      </c>
      <c r="M1280" s="12">
        <f t="shared" si="299"/>
      </c>
      <c r="N1280" s="13"/>
    </row>
    <row r="1281" spans="2:14" ht="15.75">
      <c r="B1281" s="366"/>
      <c r="C1281" s="369">
        <v>5203</v>
      </c>
      <c r="D1281" s="370" t="s">
        <v>609</v>
      </c>
      <c r="E1281" s="295">
        <f t="shared" si="308"/>
        <v>0</v>
      </c>
      <c r="F1281" s="158"/>
      <c r="G1281" s="159"/>
      <c r="H1281" s="1409"/>
      <c r="I1281" s="158"/>
      <c r="J1281" s="159"/>
      <c r="K1281" s="1409"/>
      <c r="L1281" s="295">
        <f t="shared" si="309"/>
        <v>0</v>
      </c>
      <c r="M1281" s="12">
        <f t="shared" si="299"/>
      </c>
      <c r="N1281" s="13"/>
    </row>
    <row r="1282" spans="2:14" ht="15.75">
      <c r="B1282" s="366"/>
      <c r="C1282" s="369">
        <v>5204</v>
      </c>
      <c r="D1282" s="370" t="s">
        <v>610</v>
      </c>
      <c r="E1282" s="295">
        <f t="shared" si="308"/>
        <v>0</v>
      </c>
      <c r="F1282" s="158"/>
      <c r="G1282" s="159"/>
      <c r="H1282" s="1409"/>
      <c r="I1282" s="158"/>
      <c r="J1282" s="159"/>
      <c r="K1282" s="1409"/>
      <c r="L1282" s="295">
        <f t="shared" si="309"/>
        <v>0</v>
      </c>
      <c r="M1282" s="12">
        <f t="shared" si="299"/>
      </c>
      <c r="N1282" s="13"/>
    </row>
    <row r="1283" spans="2:14" ht="15.75">
      <c r="B1283" s="366"/>
      <c r="C1283" s="369">
        <v>5205</v>
      </c>
      <c r="D1283" s="370" t="s">
        <v>611</v>
      </c>
      <c r="E1283" s="295">
        <f t="shared" si="308"/>
        <v>0</v>
      </c>
      <c r="F1283" s="158"/>
      <c r="G1283" s="159"/>
      <c r="H1283" s="1409"/>
      <c r="I1283" s="158"/>
      <c r="J1283" s="159"/>
      <c r="K1283" s="1409"/>
      <c r="L1283" s="295">
        <f t="shared" si="309"/>
        <v>0</v>
      </c>
      <c r="M1283" s="12">
        <f t="shared" si="299"/>
      </c>
      <c r="N1283" s="13"/>
    </row>
    <row r="1284" spans="2:14" ht="15.75">
      <c r="B1284" s="366"/>
      <c r="C1284" s="369">
        <v>5206</v>
      </c>
      <c r="D1284" s="370" t="s">
        <v>612</v>
      </c>
      <c r="E1284" s="295">
        <f t="shared" si="308"/>
        <v>0</v>
      </c>
      <c r="F1284" s="158"/>
      <c r="G1284" s="159"/>
      <c r="H1284" s="1409"/>
      <c r="I1284" s="158"/>
      <c r="J1284" s="159"/>
      <c r="K1284" s="1409"/>
      <c r="L1284" s="295">
        <f t="shared" si="309"/>
        <v>0</v>
      </c>
      <c r="M1284" s="12">
        <f t="shared" si="299"/>
      </c>
      <c r="N1284" s="13"/>
    </row>
    <row r="1285" spans="2:14" ht="15.75">
      <c r="B1285" s="366"/>
      <c r="C1285" s="371">
        <v>5219</v>
      </c>
      <c r="D1285" s="372" t="s">
        <v>613</v>
      </c>
      <c r="E1285" s="287">
        <f t="shared" si="308"/>
        <v>0</v>
      </c>
      <c r="F1285" s="173"/>
      <c r="G1285" s="174"/>
      <c r="H1285" s="1410"/>
      <c r="I1285" s="173"/>
      <c r="J1285" s="174"/>
      <c r="K1285" s="1410"/>
      <c r="L1285" s="287">
        <f t="shared" si="309"/>
        <v>0</v>
      </c>
      <c r="M1285" s="12">
        <f aca="true" t="shared" si="310" ref="M1285:M1304">(IF($E1285&lt;&gt;0,$M$2,IF($L1285&lt;&gt;0,$M$2,"")))</f>
      </c>
      <c r="N1285" s="13"/>
    </row>
    <row r="1286" spans="2:14" ht="15.75">
      <c r="B1286" s="365">
        <v>5300</v>
      </c>
      <c r="C1286" s="1742" t="s">
        <v>614</v>
      </c>
      <c r="D1286" s="1743"/>
      <c r="E1286" s="310">
        <f aca="true" t="shared" si="311" ref="E1286:L1286">SUM(E1287:E1288)</f>
        <v>0</v>
      </c>
      <c r="F1286" s="274">
        <f t="shared" si="311"/>
        <v>0</v>
      </c>
      <c r="G1286" s="275">
        <f t="shared" si="311"/>
        <v>0</v>
      </c>
      <c r="H1286" s="276">
        <f t="shared" si="311"/>
        <v>0</v>
      </c>
      <c r="I1286" s="274">
        <f t="shared" si="311"/>
        <v>0</v>
      </c>
      <c r="J1286" s="275">
        <f t="shared" si="311"/>
        <v>0</v>
      </c>
      <c r="K1286" s="276">
        <f t="shared" si="311"/>
        <v>0</v>
      </c>
      <c r="L1286" s="310">
        <f t="shared" si="311"/>
        <v>0</v>
      </c>
      <c r="M1286" s="12">
        <f t="shared" si="310"/>
      </c>
      <c r="N1286" s="13"/>
    </row>
    <row r="1287" spans="2:14" ht="15.75">
      <c r="B1287" s="366"/>
      <c r="C1287" s="367">
        <v>5301</v>
      </c>
      <c r="D1287" s="368" t="s">
        <v>301</v>
      </c>
      <c r="E1287" s="281">
        <f>F1287+G1287+H1287</f>
        <v>0</v>
      </c>
      <c r="F1287" s="152"/>
      <c r="G1287" s="153"/>
      <c r="H1287" s="1407"/>
      <c r="I1287" s="152"/>
      <c r="J1287" s="153"/>
      <c r="K1287" s="1407"/>
      <c r="L1287" s="281">
        <f>I1287+J1287+K1287</f>
        <v>0</v>
      </c>
      <c r="M1287" s="12">
        <f t="shared" si="310"/>
      </c>
      <c r="N1287" s="13"/>
    </row>
    <row r="1288" spans="2:14" ht="15.75">
      <c r="B1288" s="366"/>
      <c r="C1288" s="371">
        <v>5309</v>
      </c>
      <c r="D1288" s="372" t="s">
        <v>615</v>
      </c>
      <c r="E1288" s="287">
        <f>F1288+G1288+H1288</f>
        <v>0</v>
      </c>
      <c r="F1288" s="173"/>
      <c r="G1288" s="174"/>
      <c r="H1288" s="1410"/>
      <c r="I1288" s="173"/>
      <c r="J1288" s="174"/>
      <c r="K1288" s="1410"/>
      <c r="L1288" s="287">
        <f>I1288+J1288+K1288</f>
        <v>0</v>
      </c>
      <c r="M1288" s="12">
        <f t="shared" si="310"/>
      </c>
      <c r="N1288" s="13"/>
    </row>
    <row r="1289" spans="2:14" ht="15.75">
      <c r="B1289" s="365">
        <v>5400</v>
      </c>
      <c r="C1289" s="1742" t="s">
        <v>672</v>
      </c>
      <c r="D1289" s="1743"/>
      <c r="E1289" s="310">
        <f>F1289+G1289+H1289</f>
        <v>0</v>
      </c>
      <c r="F1289" s="1411"/>
      <c r="G1289" s="1412"/>
      <c r="H1289" s="1413"/>
      <c r="I1289" s="1411"/>
      <c r="J1289" s="1412"/>
      <c r="K1289" s="1413"/>
      <c r="L1289" s="310">
        <f>I1289+J1289+K1289</f>
        <v>0</v>
      </c>
      <c r="M1289" s="12">
        <f t="shared" si="310"/>
      </c>
      <c r="N1289" s="13"/>
    </row>
    <row r="1290" spans="2:14" ht="15.75">
      <c r="B1290" s="272">
        <v>5500</v>
      </c>
      <c r="C1290" s="1738" t="s">
        <v>673</v>
      </c>
      <c r="D1290" s="1739"/>
      <c r="E1290" s="310">
        <f aca="true" t="shared" si="312" ref="E1290:L1290">SUM(E1291:E1294)</f>
        <v>0</v>
      </c>
      <c r="F1290" s="274">
        <f t="shared" si="312"/>
        <v>0</v>
      </c>
      <c r="G1290" s="275">
        <f t="shared" si="312"/>
        <v>0</v>
      </c>
      <c r="H1290" s="276">
        <f t="shared" si="312"/>
        <v>0</v>
      </c>
      <c r="I1290" s="274">
        <f t="shared" si="312"/>
        <v>0</v>
      </c>
      <c r="J1290" s="275">
        <f t="shared" si="312"/>
        <v>0</v>
      </c>
      <c r="K1290" s="276">
        <f t="shared" si="312"/>
        <v>0</v>
      </c>
      <c r="L1290" s="310">
        <f t="shared" si="312"/>
        <v>0</v>
      </c>
      <c r="M1290" s="12">
        <f t="shared" si="310"/>
      </c>
      <c r="N1290" s="13"/>
    </row>
    <row r="1291" spans="2:14" ht="15.75">
      <c r="B1291" s="362"/>
      <c r="C1291" s="279">
        <v>5501</v>
      </c>
      <c r="D1291" s="311" t="s">
        <v>674</v>
      </c>
      <c r="E1291" s="281">
        <f>F1291+G1291+H1291</f>
        <v>0</v>
      </c>
      <c r="F1291" s="152"/>
      <c r="G1291" s="153"/>
      <c r="H1291" s="1407"/>
      <c r="I1291" s="152"/>
      <c r="J1291" s="153"/>
      <c r="K1291" s="1407"/>
      <c r="L1291" s="281">
        <f>I1291+J1291+K1291</f>
        <v>0</v>
      </c>
      <c r="M1291" s="12">
        <f t="shared" si="310"/>
      </c>
      <c r="N1291" s="13"/>
    </row>
    <row r="1292" spans="2:14" ht="15.75">
      <c r="B1292" s="362"/>
      <c r="C1292" s="293">
        <v>5502</v>
      </c>
      <c r="D1292" s="294" t="s">
        <v>675</v>
      </c>
      <c r="E1292" s="295">
        <f>F1292+G1292+H1292</f>
        <v>0</v>
      </c>
      <c r="F1292" s="158"/>
      <c r="G1292" s="159"/>
      <c r="H1292" s="1409"/>
      <c r="I1292" s="158"/>
      <c r="J1292" s="159"/>
      <c r="K1292" s="1409"/>
      <c r="L1292" s="295">
        <f>I1292+J1292+K1292</f>
        <v>0</v>
      </c>
      <c r="M1292" s="12">
        <f t="shared" si="310"/>
      </c>
      <c r="N1292" s="13"/>
    </row>
    <row r="1293" spans="2:14" ht="15.75">
      <c r="B1293" s="362"/>
      <c r="C1293" s="293">
        <v>5503</v>
      </c>
      <c r="D1293" s="363" t="s">
        <v>676</v>
      </c>
      <c r="E1293" s="295">
        <f>F1293+G1293+H1293</f>
        <v>0</v>
      </c>
      <c r="F1293" s="158"/>
      <c r="G1293" s="159"/>
      <c r="H1293" s="1409"/>
      <c r="I1293" s="158"/>
      <c r="J1293" s="159"/>
      <c r="K1293" s="1409"/>
      <c r="L1293" s="295">
        <f>I1293+J1293+K1293</f>
        <v>0</v>
      </c>
      <c r="M1293" s="12">
        <f t="shared" si="310"/>
      </c>
      <c r="N1293" s="13"/>
    </row>
    <row r="1294" spans="2:14" ht="15.75">
      <c r="B1294" s="362"/>
      <c r="C1294" s="285">
        <v>5504</v>
      </c>
      <c r="D1294" s="339" t="s">
        <v>677</v>
      </c>
      <c r="E1294" s="287">
        <f>F1294+G1294+H1294</f>
        <v>0</v>
      </c>
      <c r="F1294" s="173"/>
      <c r="G1294" s="174"/>
      <c r="H1294" s="1410"/>
      <c r="I1294" s="173"/>
      <c r="J1294" s="174"/>
      <c r="K1294" s="1410"/>
      <c r="L1294" s="287">
        <f>I1294+J1294+K1294</f>
        <v>0</v>
      </c>
      <c r="M1294" s="12">
        <f t="shared" si="310"/>
      </c>
      <c r="N1294" s="13"/>
    </row>
    <row r="1295" spans="2:14" ht="15.75">
      <c r="B1295" s="365">
        <v>5700</v>
      </c>
      <c r="C1295" s="1744" t="s">
        <v>899</v>
      </c>
      <c r="D1295" s="1745"/>
      <c r="E1295" s="310">
        <f>SUM(E1296:E1298)</f>
        <v>0</v>
      </c>
      <c r="F1295" s="1458">
        <v>0</v>
      </c>
      <c r="G1295" s="1458">
        <v>0</v>
      </c>
      <c r="H1295" s="1458">
        <v>0</v>
      </c>
      <c r="I1295" s="1458">
        <v>0</v>
      </c>
      <c r="J1295" s="1458">
        <v>0</v>
      </c>
      <c r="K1295" s="1458">
        <v>0</v>
      </c>
      <c r="L1295" s="310">
        <f>SUM(L1296:L1298)</f>
        <v>0</v>
      </c>
      <c r="M1295" s="12">
        <f t="shared" si="310"/>
      </c>
      <c r="N1295" s="13"/>
    </row>
    <row r="1296" spans="2:14" ht="15.75">
      <c r="B1296" s="366"/>
      <c r="C1296" s="367">
        <v>5701</v>
      </c>
      <c r="D1296" s="368" t="s">
        <v>678</v>
      </c>
      <c r="E1296" s="281">
        <f>F1296+G1296+H1296</f>
        <v>0</v>
      </c>
      <c r="F1296" s="1459">
        <v>0</v>
      </c>
      <c r="G1296" s="1459">
        <v>0</v>
      </c>
      <c r="H1296" s="1460">
        <v>0</v>
      </c>
      <c r="I1296" s="1647">
        <v>0</v>
      </c>
      <c r="J1296" s="1459">
        <v>0</v>
      </c>
      <c r="K1296" s="1459">
        <v>0</v>
      </c>
      <c r="L1296" s="281">
        <f>I1296+J1296+K1296</f>
        <v>0</v>
      </c>
      <c r="M1296" s="12">
        <f t="shared" si="310"/>
      </c>
      <c r="N1296" s="13"/>
    </row>
    <row r="1297" spans="2:14" ht="15.75">
      <c r="B1297" s="366"/>
      <c r="C1297" s="373">
        <v>5702</v>
      </c>
      <c r="D1297" s="374" t="s">
        <v>679</v>
      </c>
      <c r="E1297" s="314">
        <f>F1297+G1297+H1297</f>
        <v>0</v>
      </c>
      <c r="F1297" s="1459">
        <v>0</v>
      </c>
      <c r="G1297" s="1459">
        <v>0</v>
      </c>
      <c r="H1297" s="1460">
        <v>0</v>
      </c>
      <c r="I1297" s="1647">
        <v>0</v>
      </c>
      <c r="J1297" s="1459">
        <v>0</v>
      </c>
      <c r="K1297" s="1459">
        <v>0</v>
      </c>
      <c r="L1297" s="314">
        <f>I1297+J1297+K1297</f>
        <v>0</v>
      </c>
      <c r="M1297" s="12">
        <f t="shared" si="310"/>
      </c>
      <c r="N1297" s="13"/>
    </row>
    <row r="1298" spans="2:14" ht="15.75">
      <c r="B1298" s="292"/>
      <c r="C1298" s="375">
        <v>4071</v>
      </c>
      <c r="D1298" s="376" t="s">
        <v>680</v>
      </c>
      <c r="E1298" s="377">
        <f>F1298+G1298+H1298</f>
        <v>0</v>
      </c>
      <c r="F1298" s="1459">
        <v>0</v>
      </c>
      <c r="G1298" s="1459">
        <v>0</v>
      </c>
      <c r="H1298" s="1460">
        <v>0</v>
      </c>
      <c r="I1298" s="1647">
        <v>0</v>
      </c>
      <c r="J1298" s="1459">
        <v>0</v>
      </c>
      <c r="K1298" s="1459">
        <v>0</v>
      </c>
      <c r="L1298" s="377">
        <f>I1298+J1298+K1298</f>
        <v>0</v>
      </c>
      <c r="M1298" s="12">
        <f t="shared" si="310"/>
      </c>
      <c r="N1298" s="13"/>
    </row>
    <row r="1299" spans="2:14" ht="15.75">
      <c r="B1299" s="571"/>
      <c r="C1299" s="1740" t="s">
        <v>681</v>
      </c>
      <c r="D1299" s="1741"/>
      <c r="E1299" s="1427"/>
      <c r="F1299" s="1427"/>
      <c r="G1299" s="1427"/>
      <c r="H1299" s="1427"/>
      <c r="I1299" s="1427"/>
      <c r="J1299" s="1427"/>
      <c r="K1299" s="1427"/>
      <c r="L1299" s="1428"/>
      <c r="M1299" s="12">
        <f t="shared" si="310"/>
      </c>
      <c r="N1299" s="13"/>
    </row>
    <row r="1300" spans="2:14" ht="15.75">
      <c r="B1300" s="381">
        <v>98</v>
      </c>
      <c r="C1300" s="1740" t="s">
        <v>681</v>
      </c>
      <c r="D1300" s="1741"/>
      <c r="E1300" s="382">
        <f>F1300+G1300+H1300</f>
        <v>0</v>
      </c>
      <c r="F1300" s="1418"/>
      <c r="G1300" s="1419"/>
      <c r="H1300" s="1420"/>
      <c r="I1300" s="1448">
        <v>0</v>
      </c>
      <c r="J1300" s="1449">
        <v>0</v>
      </c>
      <c r="K1300" s="1450">
        <v>0</v>
      </c>
      <c r="L1300" s="382">
        <f>I1300+J1300+K1300</f>
        <v>0</v>
      </c>
      <c r="M1300" s="12">
        <f t="shared" si="310"/>
      </c>
      <c r="N1300" s="13"/>
    </row>
    <row r="1301" spans="2:14" ht="15.75">
      <c r="B1301" s="1422"/>
      <c r="C1301" s="1423"/>
      <c r="D1301" s="1424"/>
      <c r="E1301" s="269"/>
      <c r="F1301" s="269"/>
      <c r="G1301" s="269"/>
      <c r="H1301" s="269"/>
      <c r="I1301" s="269"/>
      <c r="J1301" s="269"/>
      <c r="K1301" s="269"/>
      <c r="L1301" s="270"/>
      <c r="M1301" s="12">
        <f t="shared" si="310"/>
      </c>
      <c r="N1301" s="13"/>
    </row>
    <row r="1302" spans="2:14" ht="15.75">
      <c r="B1302" s="1425"/>
      <c r="C1302" s="111"/>
      <c r="D1302" s="1426"/>
      <c r="E1302" s="218"/>
      <c r="F1302" s="218"/>
      <c r="G1302" s="218"/>
      <c r="H1302" s="218"/>
      <c r="I1302" s="218"/>
      <c r="J1302" s="218"/>
      <c r="K1302" s="218"/>
      <c r="L1302" s="389"/>
      <c r="M1302" s="12">
        <f t="shared" si="310"/>
      </c>
      <c r="N1302" s="13"/>
    </row>
    <row r="1303" spans="2:14" ht="15.75">
      <c r="B1303" s="1425"/>
      <c r="C1303" s="111"/>
      <c r="D1303" s="1426"/>
      <c r="E1303" s="218"/>
      <c r="F1303" s="218"/>
      <c r="G1303" s="218"/>
      <c r="H1303" s="218"/>
      <c r="I1303" s="218"/>
      <c r="J1303" s="218"/>
      <c r="K1303" s="218"/>
      <c r="L1303" s="389"/>
      <c r="M1303" s="12">
        <f t="shared" si="310"/>
      </c>
      <c r="N1303" s="13"/>
    </row>
    <row r="1304" spans="2:14" ht="15.75">
      <c r="B1304" s="1451"/>
      <c r="C1304" s="393" t="s">
        <v>727</v>
      </c>
      <c r="D1304" s="1421">
        <f>+B1304</f>
        <v>0</v>
      </c>
      <c r="E1304" s="395">
        <f aca="true" t="shared" si="313" ref="E1304:L1304">SUM(E1189,E1192,E1198,E1206,E1207,E1225,E1229,E1235,E1238,E1239,E1240,E1241,E1242,E1251,E1257,E1258,E1259,E1260,E1267,E1271,E1272,E1273,E1274,E1277,E1278,E1286,E1289,E1290,E1295)+E1300</f>
        <v>0</v>
      </c>
      <c r="F1304" s="396">
        <f t="shared" si="313"/>
        <v>0</v>
      </c>
      <c r="G1304" s="397">
        <f t="shared" si="313"/>
        <v>0</v>
      </c>
      <c r="H1304" s="398">
        <f t="shared" si="313"/>
        <v>0</v>
      </c>
      <c r="I1304" s="396">
        <f t="shared" si="313"/>
        <v>0</v>
      </c>
      <c r="J1304" s="397">
        <f t="shared" si="313"/>
        <v>72518</v>
      </c>
      <c r="K1304" s="398">
        <f t="shared" si="313"/>
        <v>0</v>
      </c>
      <c r="L1304" s="395">
        <f t="shared" si="313"/>
        <v>72518</v>
      </c>
      <c r="M1304" s="12">
        <f t="shared" si="310"/>
        <v>1</v>
      </c>
      <c r="N1304" s="73" t="str">
        <f>LEFT(C1186,1)</f>
        <v>5</v>
      </c>
    </row>
    <row r="1305" spans="2:13" ht="15.75">
      <c r="B1305" s="79" t="s">
        <v>120</v>
      </c>
      <c r="C1305" s="1"/>
      <c r="L1305" s="6"/>
      <c r="M1305" s="7">
        <f>(IF($E1304&lt;&gt;0,$M$2,IF($L1304&lt;&gt;0,$M$2,"")))</f>
        <v>1</v>
      </c>
    </row>
    <row r="1306" spans="2:13" ht="15.75">
      <c r="B1306" s="1356"/>
      <c r="C1306" s="1356"/>
      <c r="D1306" s="1357"/>
      <c r="E1306" s="1356"/>
      <c r="F1306" s="1356"/>
      <c r="G1306" s="1356"/>
      <c r="H1306" s="1356"/>
      <c r="I1306" s="1356"/>
      <c r="J1306" s="1356"/>
      <c r="K1306" s="1356"/>
      <c r="L1306" s="1358"/>
      <c r="M1306" s="7">
        <f>(IF($E1304&lt;&gt;0,$M$2,IF($L1304&lt;&gt;0,$M$2,"")))</f>
        <v>1</v>
      </c>
    </row>
    <row r="1307" spans="2:13" ht="18.75">
      <c r="B1307" s="65"/>
      <c r="C1307" s="65"/>
      <c r="D1307" s="65"/>
      <c r="E1307" s="65"/>
      <c r="F1307" s="65"/>
      <c r="G1307" s="65"/>
      <c r="H1307" s="65"/>
      <c r="I1307" s="65"/>
      <c r="J1307" s="65"/>
      <c r="K1307" s="65"/>
      <c r="L1307" s="77"/>
      <c r="M1307" s="74">
        <f>(IF(E1302&lt;&gt;0,$G$2,IF(L1302&lt;&gt;0,$G$2,"")))</f>
      </c>
    </row>
    <row r="1308" spans="2:13" ht="18.75">
      <c r="B1308" s="65"/>
      <c r="C1308" s="65"/>
      <c r="D1308" s="65"/>
      <c r="E1308" s="65"/>
      <c r="F1308" s="65"/>
      <c r="G1308" s="65"/>
      <c r="H1308" s="65"/>
      <c r="I1308" s="65"/>
      <c r="J1308" s="65"/>
      <c r="K1308" s="65"/>
      <c r="L1308" s="77"/>
      <c r="M1308" s="74">
        <f>(IF(E1303&lt;&gt;0,$G$2,IF(L1303&lt;&gt;0,$G$2,"")))</f>
      </c>
    </row>
  </sheetData>
  <sheetProtection password="81B0" sheet="1"/>
  <mergeCells count="285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C963:D963"/>
    <mergeCell ref="C984:D984"/>
    <mergeCell ref="C991:D991"/>
    <mergeCell ref="C995:D995"/>
    <mergeCell ref="C996:D996"/>
    <mergeCell ref="C997:D997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B1035:D1035"/>
    <mergeCell ref="B1037:D1037"/>
    <mergeCell ref="B1040:D1040"/>
    <mergeCell ref="E1044:H1044"/>
    <mergeCell ref="I1044:L1044"/>
    <mergeCell ref="C1102:D1102"/>
    <mergeCell ref="C1051:D1051"/>
    <mergeCell ref="C1054:D1054"/>
    <mergeCell ref="C1060:D1060"/>
    <mergeCell ref="C1068:D1068"/>
    <mergeCell ref="C1069:D1069"/>
    <mergeCell ref="C1103:D1103"/>
    <mergeCell ref="C1104:D1104"/>
    <mergeCell ref="C1119:D1119"/>
    <mergeCell ref="C1120:D1120"/>
    <mergeCell ref="C1121:D1121"/>
    <mergeCell ref="C1087:D1087"/>
    <mergeCell ref="C1091:D1091"/>
    <mergeCell ref="C1097:D1097"/>
    <mergeCell ref="C1100:D1100"/>
    <mergeCell ref="C1101:D1101"/>
    <mergeCell ref="C1122:D1122"/>
    <mergeCell ref="C1129:D1129"/>
    <mergeCell ref="C1133:D1133"/>
    <mergeCell ref="C1134:D1134"/>
    <mergeCell ref="C1135:D1135"/>
    <mergeCell ref="C1136:D1136"/>
    <mergeCell ref="C1162:D1162"/>
    <mergeCell ref="C1139:D1139"/>
    <mergeCell ref="C1140:D1140"/>
    <mergeCell ref="C1148:D1148"/>
    <mergeCell ref="C1151:D1151"/>
    <mergeCell ref="C1152:D1152"/>
    <mergeCell ref="C1157:D1157"/>
    <mergeCell ref="C1161:D1161"/>
    <mergeCell ref="B1173:D1173"/>
    <mergeCell ref="B1175:D1175"/>
    <mergeCell ref="B1178:D1178"/>
    <mergeCell ref="E1182:H1182"/>
    <mergeCell ref="I1182:L1182"/>
    <mergeCell ref="C1240:D1240"/>
    <mergeCell ref="C1189:D1189"/>
    <mergeCell ref="C1192:D1192"/>
    <mergeCell ref="C1198:D1198"/>
    <mergeCell ref="C1206:D1206"/>
    <mergeCell ref="C1207:D1207"/>
    <mergeCell ref="C1241:D1241"/>
    <mergeCell ref="C1242:D1242"/>
    <mergeCell ref="C1257:D1257"/>
    <mergeCell ref="C1258:D1258"/>
    <mergeCell ref="C1259:D1259"/>
    <mergeCell ref="C1225:D1225"/>
    <mergeCell ref="C1229:D1229"/>
    <mergeCell ref="C1235:D1235"/>
    <mergeCell ref="C1238:D1238"/>
    <mergeCell ref="C1239:D1239"/>
    <mergeCell ref="C1260:D1260"/>
    <mergeCell ref="C1267:D1267"/>
    <mergeCell ref="C1271:D1271"/>
    <mergeCell ref="C1272:D1272"/>
    <mergeCell ref="C1273:D1273"/>
    <mergeCell ref="C1274:D1274"/>
    <mergeCell ref="C1300:D1300"/>
    <mergeCell ref="C1277:D1277"/>
    <mergeCell ref="C1278:D1278"/>
    <mergeCell ref="C1286:D1286"/>
    <mergeCell ref="C1289:D1289"/>
    <mergeCell ref="C1290:D1290"/>
    <mergeCell ref="C1295:D1295"/>
    <mergeCell ref="C1299:D1299"/>
  </mergeCells>
  <conditionalFormatting sqref="D447">
    <cfRule type="cellIs" priority="91" dxfId="127" operator="notEqual" stopIfTrue="1">
      <formula>0</formula>
    </cfRule>
  </conditionalFormatting>
  <conditionalFormatting sqref="D598">
    <cfRule type="cellIs" priority="90" dxfId="127" operator="notEqual" stopIfTrue="1">
      <formula>0</formula>
    </cfRule>
  </conditionalFormatting>
  <conditionalFormatting sqref="E15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79">
    <cfRule type="cellIs" priority="68" dxfId="143" operator="equal" stopIfTrue="1">
      <formula>0</formula>
    </cfRule>
  </conditionalFormatting>
  <conditionalFormatting sqref="E181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1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3">
    <cfRule type="cellIs" priority="57" dxfId="143" operator="equal" stopIfTrue="1">
      <formula>0</formula>
    </cfRule>
  </conditionalFormatting>
  <conditionalFormatting sqref="E355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5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38">
    <cfRule type="cellIs" priority="46" dxfId="143" operator="equal" stopIfTrue="1">
      <formula>0</formula>
    </cfRule>
  </conditionalFormatting>
  <conditionalFormatting sqref="E440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0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7">
    <cfRule type="cellIs" priority="35" dxfId="144" operator="notEqual" stopIfTrue="1">
      <formula>0</formula>
    </cfRule>
  </conditionalFormatting>
  <conditionalFormatting sqref="F447">
    <cfRule type="cellIs" priority="34" dxfId="144" operator="notEqual" stopIfTrue="1">
      <formula>0</formula>
    </cfRule>
  </conditionalFormatting>
  <conditionalFormatting sqref="G447">
    <cfRule type="cellIs" priority="33" dxfId="144" operator="notEqual" stopIfTrue="1">
      <formula>0</formula>
    </cfRule>
  </conditionalFormatting>
  <conditionalFormatting sqref="H447">
    <cfRule type="cellIs" priority="32" dxfId="144" operator="notEqual" stopIfTrue="1">
      <formula>0</formula>
    </cfRule>
  </conditionalFormatting>
  <conditionalFormatting sqref="I447">
    <cfRule type="cellIs" priority="31" dxfId="144" operator="notEqual" stopIfTrue="1">
      <formula>0</formula>
    </cfRule>
  </conditionalFormatting>
  <conditionalFormatting sqref="J447">
    <cfRule type="cellIs" priority="30" dxfId="144" operator="notEqual" stopIfTrue="1">
      <formula>0</formula>
    </cfRule>
  </conditionalFormatting>
  <conditionalFormatting sqref="K447">
    <cfRule type="cellIs" priority="29" dxfId="144" operator="notEqual" stopIfTrue="1">
      <formula>0</formula>
    </cfRule>
  </conditionalFormatting>
  <conditionalFormatting sqref="L447">
    <cfRule type="cellIs" priority="28" dxfId="144" operator="notEqual" stopIfTrue="1">
      <formula>0</formula>
    </cfRule>
  </conditionalFormatting>
  <conditionalFormatting sqref="E598">
    <cfRule type="cellIs" priority="27" dxfId="144" operator="notEqual" stopIfTrue="1">
      <formula>0</formula>
    </cfRule>
  </conditionalFormatting>
  <conditionalFormatting sqref="F598:G598">
    <cfRule type="cellIs" priority="26" dxfId="144" operator="notEqual" stopIfTrue="1">
      <formula>0</formula>
    </cfRule>
  </conditionalFormatting>
  <conditionalFormatting sqref="H598">
    <cfRule type="cellIs" priority="25" dxfId="144" operator="notEqual" stopIfTrue="1">
      <formula>0</formula>
    </cfRule>
  </conditionalFormatting>
  <conditionalFormatting sqref="I598">
    <cfRule type="cellIs" priority="24" dxfId="144" operator="notEqual" stopIfTrue="1">
      <formula>0</formula>
    </cfRule>
  </conditionalFormatting>
  <conditionalFormatting sqref="J598:K598">
    <cfRule type="cellIs" priority="23" dxfId="144" operator="notEqual" stopIfTrue="1">
      <formula>0</formula>
    </cfRule>
  </conditionalFormatting>
  <conditionalFormatting sqref="L598">
    <cfRule type="cellIs" priority="22" dxfId="144" operator="notEqual" stopIfTrue="1">
      <formula>0</formula>
    </cfRule>
  </conditionalFormatting>
  <conditionalFormatting sqref="F454">
    <cfRule type="cellIs" priority="20" dxfId="143" operator="equal" stopIfTrue="1">
      <formula>0</formula>
    </cfRule>
  </conditionalFormatting>
  <conditionalFormatting sqref="E456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6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I9:J9">
    <cfRule type="cellIs" priority="5" dxfId="138" operator="between" stopIfTrue="1">
      <formula>1000000000000</formula>
      <formula>9999999999999990</formula>
    </cfRule>
    <cfRule type="cellIs" priority="6" dxfId="139" operator="between" stopIfTrue="1">
      <formula>10000000000</formula>
      <formula>999999999999</formula>
    </cfRule>
    <cfRule type="cellIs" priority="7" dxfId="140" operator="between" stopIfTrue="1">
      <formula>1000000</formula>
      <formula>99999999</formula>
    </cfRule>
    <cfRule type="cellIs" priority="8" dxfId="145" operator="between" stopIfTrue="1">
      <formula>100</formula>
      <formula>9900</formula>
    </cfRule>
  </conditionalFormatting>
  <conditionalFormatting sqref="G168">
    <cfRule type="cellIs" priority="2" dxfId="13" operator="greaterThan" stopIfTrue="1">
      <formula>$G$25</formula>
    </cfRule>
  </conditionalFormatting>
  <conditionalFormatting sqref="J168">
    <cfRule type="cellIs" priority="1" dxfId="13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I530:J530 I562:J563 F407:K408 H168:I168 E168:F168 K168:L168 K23:K27 I85:I88 K85:K89 F85:F88 H517:H520 F520:G520 I520:J520 F525:G525 I525:J525 I376:J376 G377 J377 F378 I378 F476:G476 I476:J476 F562:G563 F392:K395 F528:G528 I528:J528 F530:G530 H389:H390 K400:K401 I400:J400 H400:H401 F400:G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26">
      <selection activeCell="B738" sqref="B727:B738"/>
    </sheetView>
  </sheetViews>
  <sheetFormatPr defaultColWidth="9.00390625" defaultRowHeight="12.75"/>
  <cols>
    <col min="1" max="1" width="58.25390625" style="1478" customWidth="1"/>
    <col min="2" max="2" width="105.875" style="1504" customWidth="1"/>
    <col min="3" max="5" width="48.125" style="1478" customWidth="1"/>
    <col min="6" max="16384" width="9.125" style="1478" customWidth="1"/>
  </cols>
  <sheetData>
    <row r="1" spans="1:3" ht="14.25">
      <c r="A1" s="1476" t="s">
        <v>779</v>
      </c>
      <c r="B1" s="1477" t="s">
        <v>783</v>
      </c>
      <c r="C1" s="1476"/>
    </row>
    <row r="2" spans="1:3" ht="31.5" customHeight="1">
      <c r="A2" s="1479">
        <v>0</v>
      </c>
      <c r="B2" s="1480" t="s">
        <v>1194</v>
      </c>
      <c r="C2" s="1481" t="s">
        <v>1648</v>
      </c>
    </row>
    <row r="3" spans="1:3" ht="35.25" customHeight="1">
      <c r="A3" s="1479">
        <v>33</v>
      </c>
      <c r="B3" s="1480" t="s">
        <v>1195</v>
      </c>
      <c r="C3" s="1482" t="s">
        <v>1649</v>
      </c>
    </row>
    <row r="4" spans="1:3" ht="35.25" customHeight="1">
      <c r="A4" s="1479">
        <v>42</v>
      </c>
      <c r="B4" s="1480" t="s">
        <v>1196</v>
      </c>
      <c r="C4" s="1483" t="s">
        <v>1650</v>
      </c>
    </row>
    <row r="5" spans="1:3" ht="19.5">
      <c r="A5" s="1479">
        <v>96</v>
      </c>
      <c r="B5" s="1480" t="s">
        <v>1197</v>
      </c>
      <c r="C5" s="1483" t="s">
        <v>1651</v>
      </c>
    </row>
    <row r="6" spans="1:3" ht="19.5">
      <c r="A6" s="1479">
        <v>97</v>
      </c>
      <c r="B6" s="1480" t="s">
        <v>1198</v>
      </c>
      <c r="C6" s="1483" t="s">
        <v>1652</v>
      </c>
    </row>
    <row r="7" spans="1:3" ht="19.5">
      <c r="A7" s="1479">
        <v>98</v>
      </c>
      <c r="B7" s="1480" t="s">
        <v>1199</v>
      </c>
      <c r="C7" s="1483" t="s">
        <v>1653</v>
      </c>
    </row>
    <row r="8" spans="1:3" ht="15">
      <c r="A8" s="1484"/>
      <c r="B8" s="1484"/>
      <c r="C8" s="1484"/>
    </row>
    <row r="9" spans="1:3" ht="15">
      <c r="A9" s="1485"/>
      <c r="B9" s="1485"/>
      <c r="C9" s="1486"/>
    </row>
    <row r="10" spans="1:3" ht="14.25">
      <c r="A10" s="1587" t="s">
        <v>779</v>
      </c>
      <c r="B10" s="1588" t="s">
        <v>782</v>
      </c>
      <c r="C10" s="1587"/>
    </row>
    <row r="11" spans="1:3" ht="14.25">
      <c r="A11" s="1589"/>
      <c r="B11" s="1590" t="s">
        <v>370</v>
      </c>
      <c r="C11" s="1589"/>
    </row>
    <row r="12" spans="1:3" ht="15.75">
      <c r="A12" s="1487">
        <v>1101</v>
      </c>
      <c r="B12" s="1488" t="s">
        <v>371</v>
      </c>
      <c r="C12" s="1487">
        <v>1101</v>
      </c>
    </row>
    <row r="13" spans="1:3" ht="15.75">
      <c r="A13" s="1487">
        <v>1103</v>
      </c>
      <c r="B13" s="1489" t="s">
        <v>372</v>
      </c>
      <c r="C13" s="1487">
        <v>1103</v>
      </c>
    </row>
    <row r="14" spans="1:3" ht="15.75">
      <c r="A14" s="1487">
        <v>1104</v>
      </c>
      <c r="B14" s="1490" t="s">
        <v>373</v>
      </c>
      <c r="C14" s="1487">
        <v>1104</v>
      </c>
    </row>
    <row r="15" spans="1:3" ht="15.75">
      <c r="A15" s="1487">
        <v>1105</v>
      </c>
      <c r="B15" s="1490" t="s">
        <v>374</v>
      </c>
      <c r="C15" s="1487">
        <v>1105</v>
      </c>
    </row>
    <row r="16" spans="1:3" ht="15.75">
      <c r="A16" s="1487">
        <v>1106</v>
      </c>
      <c r="B16" s="1490" t="s">
        <v>375</v>
      </c>
      <c r="C16" s="1487">
        <v>1106</v>
      </c>
    </row>
    <row r="17" spans="1:3" ht="15.75">
      <c r="A17" s="1487">
        <v>1107</v>
      </c>
      <c r="B17" s="1490" t="s">
        <v>376</v>
      </c>
      <c r="C17" s="1487">
        <v>1107</v>
      </c>
    </row>
    <row r="18" spans="1:3" ht="15.75">
      <c r="A18" s="1487">
        <v>1108</v>
      </c>
      <c r="B18" s="1490" t="s">
        <v>377</v>
      </c>
      <c r="C18" s="1487">
        <v>1108</v>
      </c>
    </row>
    <row r="19" spans="1:3" ht="15.75">
      <c r="A19" s="1487">
        <v>1111</v>
      </c>
      <c r="B19" s="1491" t="s">
        <v>378</v>
      </c>
      <c r="C19" s="1487">
        <v>1111</v>
      </c>
    </row>
    <row r="20" spans="1:3" ht="15.75">
      <c r="A20" s="1487">
        <v>1115</v>
      </c>
      <c r="B20" s="1491" t="s">
        <v>379</v>
      </c>
      <c r="C20" s="1487">
        <v>1115</v>
      </c>
    </row>
    <row r="21" spans="1:3" ht="15.75">
      <c r="A21" s="1487">
        <v>1116</v>
      </c>
      <c r="B21" s="1491" t="s">
        <v>380</v>
      </c>
      <c r="C21" s="1487">
        <v>1116</v>
      </c>
    </row>
    <row r="22" spans="1:3" ht="15.75">
      <c r="A22" s="1487">
        <v>1117</v>
      </c>
      <c r="B22" s="1491" t="s">
        <v>381</v>
      </c>
      <c r="C22" s="1487">
        <v>1117</v>
      </c>
    </row>
    <row r="23" spans="1:3" ht="15.75">
      <c r="A23" s="1487">
        <v>1121</v>
      </c>
      <c r="B23" s="1490" t="s">
        <v>382</v>
      </c>
      <c r="C23" s="1487">
        <v>1121</v>
      </c>
    </row>
    <row r="24" spans="1:3" ht="15.75">
      <c r="A24" s="1487">
        <v>1122</v>
      </c>
      <c r="B24" s="1490" t="s">
        <v>383</v>
      </c>
      <c r="C24" s="1487">
        <v>1122</v>
      </c>
    </row>
    <row r="25" spans="1:3" ht="15.75">
      <c r="A25" s="1487">
        <v>1123</v>
      </c>
      <c r="B25" s="1490" t="s">
        <v>384</v>
      </c>
      <c r="C25" s="1487">
        <v>1123</v>
      </c>
    </row>
    <row r="26" spans="1:3" ht="15.75">
      <c r="A26" s="1487">
        <v>1125</v>
      </c>
      <c r="B26" s="1492" t="s">
        <v>385</v>
      </c>
      <c r="C26" s="1487">
        <v>1125</v>
      </c>
    </row>
    <row r="27" spans="1:3" ht="15.75">
      <c r="A27" s="1487">
        <v>1128</v>
      </c>
      <c r="B27" s="1490" t="s">
        <v>386</v>
      </c>
      <c r="C27" s="1487">
        <v>1128</v>
      </c>
    </row>
    <row r="28" spans="1:3" ht="15.75">
      <c r="A28" s="1487">
        <v>1139</v>
      </c>
      <c r="B28" s="1493" t="s">
        <v>387</v>
      </c>
      <c r="C28" s="1487">
        <v>1139</v>
      </c>
    </row>
    <row r="29" spans="1:3" ht="15.75">
      <c r="A29" s="1487">
        <v>1141</v>
      </c>
      <c r="B29" s="1491" t="s">
        <v>388</v>
      </c>
      <c r="C29" s="1487">
        <v>1141</v>
      </c>
    </row>
    <row r="30" spans="1:3" ht="15.75">
      <c r="A30" s="1487">
        <v>1142</v>
      </c>
      <c r="B30" s="1490" t="s">
        <v>389</v>
      </c>
      <c r="C30" s="1487">
        <v>1142</v>
      </c>
    </row>
    <row r="31" spans="1:3" ht="15.75">
      <c r="A31" s="1487">
        <v>1143</v>
      </c>
      <c r="B31" s="1491" t="s">
        <v>390</v>
      </c>
      <c r="C31" s="1487">
        <v>1143</v>
      </c>
    </row>
    <row r="32" spans="1:3" ht="15.75">
      <c r="A32" s="1487">
        <v>1144</v>
      </c>
      <c r="B32" s="1491" t="s">
        <v>391</v>
      </c>
      <c r="C32" s="1487">
        <v>1144</v>
      </c>
    </row>
    <row r="33" spans="1:3" ht="15.75">
      <c r="A33" s="1487">
        <v>1145</v>
      </c>
      <c r="B33" s="1490" t="s">
        <v>392</v>
      </c>
      <c r="C33" s="1487">
        <v>1145</v>
      </c>
    </row>
    <row r="34" spans="1:3" ht="15.75">
      <c r="A34" s="1487">
        <v>1146</v>
      </c>
      <c r="B34" s="1491" t="s">
        <v>393</v>
      </c>
      <c r="C34" s="1487">
        <v>1146</v>
      </c>
    </row>
    <row r="35" spans="1:3" ht="15.75">
      <c r="A35" s="1487">
        <v>1147</v>
      </c>
      <c r="B35" s="1491" t="s">
        <v>394</v>
      </c>
      <c r="C35" s="1487">
        <v>1147</v>
      </c>
    </row>
    <row r="36" spans="1:3" ht="15.75">
      <c r="A36" s="1487">
        <v>1148</v>
      </c>
      <c r="B36" s="1491" t="s">
        <v>395</v>
      </c>
      <c r="C36" s="1487">
        <v>1148</v>
      </c>
    </row>
    <row r="37" spans="1:3" ht="15.75">
      <c r="A37" s="1487">
        <v>1149</v>
      </c>
      <c r="B37" s="1491" t="s">
        <v>396</v>
      </c>
      <c r="C37" s="1487">
        <v>1149</v>
      </c>
    </row>
    <row r="38" spans="1:3" ht="15.75">
      <c r="A38" s="1487">
        <v>1151</v>
      </c>
      <c r="B38" s="1491" t="s">
        <v>397</v>
      </c>
      <c r="C38" s="1487">
        <v>1151</v>
      </c>
    </row>
    <row r="39" spans="1:3" ht="15.75">
      <c r="A39" s="1487">
        <v>1158</v>
      </c>
      <c r="B39" s="1490" t="s">
        <v>398</v>
      </c>
      <c r="C39" s="1487">
        <v>1158</v>
      </c>
    </row>
    <row r="40" spans="1:3" ht="15.75">
      <c r="A40" s="1487">
        <v>1161</v>
      </c>
      <c r="B40" s="1490" t="s">
        <v>399</v>
      </c>
      <c r="C40" s="1487">
        <v>1161</v>
      </c>
    </row>
    <row r="41" spans="1:3" ht="15.75">
      <c r="A41" s="1487">
        <v>1162</v>
      </c>
      <c r="B41" s="1490" t="s">
        <v>400</v>
      </c>
      <c r="C41" s="1487">
        <v>1162</v>
      </c>
    </row>
    <row r="42" spans="1:3" ht="15.75">
      <c r="A42" s="1487">
        <v>1163</v>
      </c>
      <c r="B42" s="1490" t="s">
        <v>401</v>
      </c>
      <c r="C42" s="1487">
        <v>1163</v>
      </c>
    </row>
    <row r="43" spans="1:3" ht="15.75">
      <c r="A43" s="1487">
        <v>1168</v>
      </c>
      <c r="B43" s="1490" t="s">
        <v>402</v>
      </c>
      <c r="C43" s="1487">
        <v>1168</v>
      </c>
    </row>
    <row r="44" spans="1:3" ht="15.75">
      <c r="A44" s="1487">
        <v>1179</v>
      </c>
      <c r="B44" s="1491" t="s">
        <v>403</v>
      </c>
      <c r="C44" s="1487">
        <v>1179</v>
      </c>
    </row>
    <row r="45" spans="1:3" ht="15.75">
      <c r="A45" s="1487">
        <v>2201</v>
      </c>
      <c r="B45" s="1491" t="s">
        <v>404</v>
      </c>
      <c r="C45" s="1487">
        <v>2201</v>
      </c>
    </row>
    <row r="46" spans="1:3" ht="15.75">
      <c r="A46" s="1487">
        <v>2205</v>
      </c>
      <c r="B46" s="1490" t="s">
        <v>405</v>
      </c>
      <c r="C46" s="1487">
        <v>2205</v>
      </c>
    </row>
    <row r="47" spans="1:3" ht="15.75">
      <c r="A47" s="1487">
        <v>2206</v>
      </c>
      <c r="B47" s="1493" t="s">
        <v>406</v>
      </c>
      <c r="C47" s="1487">
        <v>2206</v>
      </c>
    </row>
    <row r="48" spans="1:3" ht="15.75">
      <c r="A48" s="1487">
        <v>2215</v>
      </c>
      <c r="B48" s="1490" t="s">
        <v>407</v>
      </c>
      <c r="C48" s="1487">
        <v>2215</v>
      </c>
    </row>
    <row r="49" spans="1:3" ht="15.75">
      <c r="A49" s="1487">
        <v>2218</v>
      </c>
      <c r="B49" s="1490" t="s">
        <v>408</v>
      </c>
      <c r="C49" s="1487">
        <v>2218</v>
      </c>
    </row>
    <row r="50" spans="1:3" ht="15.75">
      <c r="A50" s="1487">
        <v>2219</v>
      </c>
      <c r="B50" s="1490" t="s">
        <v>409</v>
      </c>
      <c r="C50" s="1487">
        <v>2219</v>
      </c>
    </row>
    <row r="51" spans="1:3" ht="15.75">
      <c r="A51" s="1487">
        <v>2221</v>
      </c>
      <c r="B51" s="1491" t="s">
        <v>410</v>
      </c>
      <c r="C51" s="1487">
        <v>2221</v>
      </c>
    </row>
    <row r="52" spans="1:3" ht="15.75">
      <c r="A52" s="1487">
        <v>2222</v>
      </c>
      <c r="B52" s="1494" t="s">
        <v>411</v>
      </c>
      <c r="C52" s="1487">
        <v>2222</v>
      </c>
    </row>
    <row r="53" spans="1:3" ht="15.75">
      <c r="A53" s="1487">
        <v>2223</v>
      </c>
      <c r="B53" s="1494" t="s">
        <v>1951</v>
      </c>
      <c r="C53" s="1487">
        <v>2223</v>
      </c>
    </row>
    <row r="54" spans="1:3" ht="15.75">
      <c r="A54" s="1487">
        <v>2224</v>
      </c>
      <c r="B54" s="1493" t="s">
        <v>412</v>
      </c>
      <c r="C54" s="1487">
        <v>2224</v>
      </c>
    </row>
    <row r="55" spans="1:3" ht="15.75">
      <c r="A55" s="1487">
        <v>2225</v>
      </c>
      <c r="B55" s="1490" t="s">
        <v>413</v>
      </c>
      <c r="C55" s="1487">
        <v>2225</v>
      </c>
    </row>
    <row r="56" spans="1:3" ht="15.75">
      <c r="A56" s="1487">
        <v>2228</v>
      </c>
      <c r="B56" s="1490" t="s">
        <v>414</v>
      </c>
      <c r="C56" s="1487">
        <v>2228</v>
      </c>
    </row>
    <row r="57" spans="1:3" ht="15.75">
      <c r="A57" s="1487">
        <v>2239</v>
      </c>
      <c r="B57" s="1491" t="s">
        <v>415</v>
      </c>
      <c r="C57" s="1487">
        <v>2239</v>
      </c>
    </row>
    <row r="58" spans="1:3" ht="15.75">
      <c r="A58" s="1487">
        <v>2241</v>
      </c>
      <c r="B58" s="1494" t="s">
        <v>416</v>
      </c>
      <c r="C58" s="1487">
        <v>2241</v>
      </c>
    </row>
    <row r="59" spans="1:3" ht="15.75">
      <c r="A59" s="1487">
        <v>2242</v>
      </c>
      <c r="B59" s="1494" t="s">
        <v>417</v>
      </c>
      <c r="C59" s="1487">
        <v>2242</v>
      </c>
    </row>
    <row r="60" spans="1:3" ht="15.75">
      <c r="A60" s="1487">
        <v>2243</v>
      </c>
      <c r="B60" s="1494" t="s">
        <v>418</v>
      </c>
      <c r="C60" s="1487">
        <v>2243</v>
      </c>
    </row>
    <row r="61" spans="1:3" ht="15.75">
      <c r="A61" s="1487">
        <v>2244</v>
      </c>
      <c r="B61" s="1494" t="s">
        <v>419</v>
      </c>
      <c r="C61" s="1487">
        <v>2244</v>
      </c>
    </row>
    <row r="62" spans="1:3" ht="15.75">
      <c r="A62" s="1487">
        <v>2245</v>
      </c>
      <c r="B62" s="1495" t="s">
        <v>420</v>
      </c>
      <c r="C62" s="1487">
        <v>2245</v>
      </c>
    </row>
    <row r="63" spans="1:3" ht="15.75">
      <c r="A63" s="1487">
        <v>2246</v>
      </c>
      <c r="B63" s="1494" t="s">
        <v>421</v>
      </c>
      <c r="C63" s="1487">
        <v>2246</v>
      </c>
    </row>
    <row r="64" spans="1:3" ht="15.75">
      <c r="A64" s="1487">
        <v>2247</v>
      </c>
      <c r="B64" s="1494" t="s">
        <v>422</v>
      </c>
      <c r="C64" s="1487">
        <v>2247</v>
      </c>
    </row>
    <row r="65" spans="1:3" ht="15.75">
      <c r="A65" s="1487">
        <v>2248</v>
      </c>
      <c r="B65" s="1494" t="s">
        <v>423</v>
      </c>
      <c r="C65" s="1487">
        <v>2248</v>
      </c>
    </row>
    <row r="66" spans="1:3" ht="15.75">
      <c r="A66" s="1487">
        <v>2249</v>
      </c>
      <c r="B66" s="1494" t="s">
        <v>424</v>
      </c>
      <c r="C66" s="1487">
        <v>2249</v>
      </c>
    </row>
    <row r="67" spans="1:3" ht="15.75">
      <c r="A67" s="1487">
        <v>2258</v>
      </c>
      <c r="B67" s="1490" t="s">
        <v>425</v>
      </c>
      <c r="C67" s="1487">
        <v>2258</v>
      </c>
    </row>
    <row r="68" spans="1:3" ht="15.75">
      <c r="A68" s="1487">
        <v>2259</v>
      </c>
      <c r="B68" s="1493" t="s">
        <v>426</v>
      </c>
      <c r="C68" s="1487">
        <v>2259</v>
      </c>
    </row>
    <row r="69" spans="1:3" ht="15.75">
      <c r="A69" s="1487">
        <v>2261</v>
      </c>
      <c r="B69" s="1491" t="s">
        <v>427</v>
      </c>
      <c r="C69" s="1487">
        <v>2261</v>
      </c>
    </row>
    <row r="70" spans="1:3" ht="15.75">
      <c r="A70" s="1487">
        <v>2268</v>
      </c>
      <c r="B70" s="1490" t="s">
        <v>428</v>
      </c>
      <c r="C70" s="1487">
        <v>2268</v>
      </c>
    </row>
    <row r="71" spans="1:3" ht="15.75">
      <c r="A71" s="1487">
        <v>2279</v>
      </c>
      <c r="B71" s="1491" t="s">
        <v>429</v>
      </c>
      <c r="C71" s="1487">
        <v>2279</v>
      </c>
    </row>
    <row r="72" spans="1:3" ht="15.75">
      <c r="A72" s="1487">
        <v>2281</v>
      </c>
      <c r="B72" s="1493" t="s">
        <v>430</v>
      </c>
      <c r="C72" s="1487">
        <v>2281</v>
      </c>
    </row>
    <row r="73" spans="1:3" ht="15.75">
      <c r="A73" s="1487">
        <v>2282</v>
      </c>
      <c r="B73" s="1493" t="s">
        <v>431</v>
      </c>
      <c r="C73" s="1487">
        <v>2282</v>
      </c>
    </row>
    <row r="74" spans="1:3" ht="15.75">
      <c r="A74" s="1487">
        <v>2283</v>
      </c>
      <c r="B74" s="1493" t="s">
        <v>432</v>
      </c>
      <c r="C74" s="1487">
        <v>2283</v>
      </c>
    </row>
    <row r="75" spans="1:3" ht="15.75">
      <c r="A75" s="1487">
        <v>2284</v>
      </c>
      <c r="B75" s="1493" t="s">
        <v>433</v>
      </c>
      <c r="C75" s="1487">
        <v>2284</v>
      </c>
    </row>
    <row r="76" spans="1:3" ht="15.75">
      <c r="A76" s="1487">
        <v>2285</v>
      </c>
      <c r="B76" s="1493" t="s">
        <v>434</v>
      </c>
      <c r="C76" s="1487">
        <v>2285</v>
      </c>
    </row>
    <row r="77" spans="1:3" ht="15.75">
      <c r="A77" s="1487">
        <v>2288</v>
      </c>
      <c r="B77" s="1493" t="s">
        <v>435</v>
      </c>
      <c r="C77" s="1487">
        <v>2288</v>
      </c>
    </row>
    <row r="78" spans="1:3" ht="15.75">
      <c r="A78" s="1487">
        <v>2289</v>
      </c>
      <c r="B78" s="1493" t="s">
        <v>436</v>
      </c>
      <c r="C78" s="1487">
        <v>2289</v>
      </c>
    </row>
    <row r="79" spans="1:3" ht="15.75">
      <c r="A79" s="1487">
        <v>3301</v>
      </c>
      <c r="B79" s="1490" t="s">
        <v>437</v>
      </c>
      <c r="C79" s="1487">
        <v>3301</v>
      </c>
    </row>
    <row r="80" spans="1:3" ht="15.75">
      <c r="A80" s="1487">
        <v>3311</v>
      </c>
      <c r="B80" s="1490" t="s">
        <v>1952</v>
      </c>
      <c r="C80" s="1487">
        <v>3311</v>
      </c>
    </row>
    <row r="81" spans="1:3" ht="15.75">
      <c r="A81" s="1487">
        <v>3312</v>
      </c>
      <c r="B81" s="1491" t="s">
        <v>1953</v>
      </c>
      <c r="C81" s="1487">
        <v>3312</v>
      </c>
    </row>
    <row r="82" spans="1:3" ht="15.75">
      <c r="A82" s="1487">
        <v>3318</v>
      </c>
      <c r="B82" s="1493" t="s">
        <v>438</v>
      </c>
      <c r="C82" s="1487">
        <v>3318</v>
      </c>
    </row>
    <row r="83" spans="1:3" ht="15.75">
      <c r="A83" s="1487">
        <v>3321</v>
      </c>
      <c r="B83" s="1490" t="s">
        <v>1944</v>
      </c>
      <c r="C83" s="1487">
        <v>3321</v>
      </c>
    </row>
    <row r="84" spans="1:3" ht="15.75">
      <c r="A84" s="1487">
        <v>3322</v>
      </c>
      <c r="B84" s="1491" t="s">
        <v>1945</v>
      </c>
      <c r="C84" s="1487">
        <v>3322</v>
      </c>
    </row>
    <row r="85" spans="1:3" ht="15.75">
      <c r="A85" s="1487">
        <v>3323</v>
      </c>
      <c r="B85" s="1493" t="s">
        <v>1943</v>
      </c>
      <c r="C85" s="1487">
        <v>3323</v>
      </c>
    </row>
    <row r="86" spans="1:3" ht="15.75">
      <c r="A86" s="1487">
        <v>3324</v>
      </c>
      <c r="B86" s="1493" t="s">
        <v>439</v>
      </c>
      <c r="C86" s="1487">
        <v>3324</v>
      </c>
    </row>
    <row r="87" spans="1:3" ht="15.75">
      <c r="A87" s="1487">
        <v>3325</v>
      </c>
      <c r="B87" s="1491" t="s">
        <v>1946</v>
      </c>
      <c r="C87" s="1487">
        <v>3325</v>
      </c>
    </row>
    <row r="88" spans="1:3" ht="15.75">
      <c r="A88" s="1487">
        <v>3326</v>
      </c>
      <c r="B88" s="1490" t="s">
        <v>1947</v>
      </c>
      <c r="C88" s="1487">
        <v>3326</v>
      </c>
    </row>
    <row r="89" spans="1:3" ht="15.75">
      <c r="A89" s="1487">
        <v>3327</v>
      </c>
      <c r="B89" s="1490" t="s">
        <v>1948</v>
      </c>
      <c r="C89" s="1487">
        <v>3327</v>
      </c>
    </row>
    <row r="90" spans="1:3" ht="15.75">
      <c r="A90" s="1487">
        <v>3332</v>
      </c>
      <c r="B90" s="1490" t="s">
        <v>440</v>
      </c>
      <c r="C90" s="1487">
        <v>3332</v>
      </c>
    </row>
    <row r="91" spans="1:3" ht="15.75">
      <c r="A91" s="1487">
        <v>3333</v>
      </c>
      <c r="B91" s="1491" t="s">
        <v>441</v>
      </c>
      <c r="C91" s="1487">
        <v>3333</v>
      </c>
    </row>
    <row r="92" spans="1:3" ht="15.75">
      <c r="A92" s="1487">
        <v>3334</v>
      </c>
      <c r="B92" s="1491" t="s">
        <v>518</v>
      </c>
      <c r="C92" s="1487">
        <v>3334</v>
      </c>
    </row>
    <row r="93" spans="1:3" ht="15.75">
      <c r="A93" s="1487">
        <v>3336</v>
      </c>
      <c r="B93" s="1491" t="s">
        <v>519</v>
      </c>
      <c r="C93" s="1487">
        <v>3336</v>
      </c>
    </row>
    <row r="94" spans="1:3" ht="15.75">
      <c r="A94" s="1487">
        <v>3337</v>
      </c>
      <c r="B94" s="1490" t="s">
        <v>1949</v>
      </c>
      <c r="C94" s="1487">
        <v>3337</v>
      </c>
    </row>
    <row r="95" spans="1:3" ht="15.75">
      <c r="A95" s="1487">
        <v>3338</v>
      </c>
      <c r="B95" s="1490" t="s">
        <v>1950</v>
      </c>
      <c r="C95" s="1487">
        <v>3338</v>
      </c>
    </row>
    <row r="96" spans="1:3" ht="15.75">
      <c r="A96" s="1487">
        <v>3341</v>
      </c>
      <c r="B96" s="1491" t="s">
        <v>520</v>
      </c>
      <c r="C96" s="1487">
        <v>3341</v>
      </c>
    </row>
    <row r="97" spans="1:3" ht="15.75">
      <c r="A97" s="1487">
        <v>3349</v>
      </c>
      <c r="B97" s="1491" t="s">
        <v>442</v>
      </c>
      <c r="C97" s="1487">
        <v>3349</v>
      </c>
    </row>
    <row r="98" spans="1:3" ht="15.75">
      <c r="A98" s="1487">
        <v>3359</v>
      </c>
      <c r="B98" s="1491" t="s">
        <v>443</v>
      </c>
      <c r="C98" s="1487">
        <v>3359</v>
      </c>
    </row>
    <row r="99" spans="1:3" ht="15.75">
      <c r="A99" s="1487">
        <v>3369</v>
      </c>
      <c r="B99" s="1491" t="s">
        <v>444</v>
      </c>
      <c r="C99" s="1487">
        <v>3369</v>
      </c>
    </row>
    <row r="100" spans="1:3" ht="15.75">
      <c r="A100" s="1487">
        <v>3388</v>
      </c>
      <c r="B100" s="1490" t="s">
        <v>0</v>
      </c>
      <c r="C100" s="1487">
        <v>3388</v>
      </c>
    </row>
    <row r="101" spans="1:3" ht="15.75">
      <c r="A101" s="1487">
        <v>3389</v>
      </c>
      <c r="B101" s="1491" t="s">
        <v>1</v>
      </c>
      <c r="C101" s="1487">
        <v>3389</v>
      </c>
    </row>
    <row r="102" spans="1:3" ht="15.75">
      <c r="A102" s="1487">
        <v>4401</v>
      </c>
      <c r="B102" s="1490" t="s">
        <v>2</v>
      </c>
      <c r="C102" s="1487">
        <v>4401</v>
      </c>
    </row>
    <row r="103" spans="1:3" ht="15.75">
      <c r="A103" s="1487">
        <v>4412</v>
      </c>
      <c r="B103" s="1493" t="s">
        <v>3</v>
      </c>
      <c r="C103" s="1487">
        <v>4412</v>
      </c>
    </row>
    <row r="104" spans="1:3" ht="15.75">
      <c r="A104" s="1487">
        <v>4415</v>
      </c>
      <c r="B104" s="1491" t="s">
        <v>4</v>
      </c>
      <c r="C104" s="1487">
        <v>4415</v>
      </c>
    </row>
    <row r="105" spans="1:3" ht="15.75">
      <c r="A105" s="1487">
        <v>4418</v>
      </c>
      <c r="B105" s="1491" t="s">
        <v>5</v>
      </c>
      <c r="C105" s="1487">
        <v>4418</v>
      </c>
    </row>
    <row r="106" spans="1:3" ht="15.75">
      <c r="A106" s="1487">
        <v>4429</v>
      </c>
      <c r="B106" s="1490" t="s">
        <v>6</v>
      </c>
      <c r="C106" s="1487">
        <v>4429</v>
      </c>
    </row>
    <row r="107" spans="1:3" ht="15.75">
      <c r="A107" s="1487">
        <v>4431</v>
      </c>
      <c r="B107" s="1491" t="s">
        <v>1954</v>
      </c>
      <c r="C107" s="1487">
        <v>4431</v>
      </c>
    </row>
    <row r="108" spans="1:3" ht="15.75">
      <c r="A108" s="1487">
        <v>4433</v>
      </c>
      <c r="B108" s="1491" t="s">
        <v>7</v>
      </c>
      <c r="C108" s="1487">
        <v>4433</v>
      </c>
    </row>
    <row r="109" spans="1:3" ht="15.75">
      <c r="A109" s="1487">
        <v>4436</v>
      </c>
      <c r="B109" s="1491" t="s">
        <v>8</v>
      </c>
      <c r="C109" s="1487">
        <v>4436</v>
      </c>
    </row>
    <row r="110" spans="1:3" ht="15.75">
      <c r="A110" s="1487">
        <v>4437</v>
      </c>
      <c r="B110" s="1492" t="s">
        <v>9</v>
      </c>
      <c r="C110" s="1487">
        <v>4437</v>
      </c>
    </row>
    <row r="111" spans="1:3" ht="15.75">
      <c r="A111" s="1487">
        <v>4448</v>
      </c>
      <c r="B111" s="1492" t="s">
        <v>1982</v>
      </c>
      <c r="C111" s="1487">
        <v>4448</v>
      </c>
    </row>
    <row r="112" spans="1:3" ht="15.75">
      <c r="A112" s="1487">
        <v>4450</v>
      </c>
      <c r="B112" s="1491" t="s">
        <v>10</v>
      </c>
      <c r="C112" s="1487">
        <v>4450</v>
      </c>
    </row>
    <row r="113" spans="1:3" ht="15.75">
      <c r="A113" s="1487">
        <v>4451</v>
      </c>
      <c r="B113" s="1496" t="s">
        <v>11</v>
      </c>
      <c r="C113" s="1487">
        <v>4451</v>
      </c>
    </row>
    <row r="114" spans="1:3" ht="15.75">
      <c r="A114" s="1487">
        <v>4452</v>
      </c>
      <c r="B114" s="1496" t="s">
        <v>12</v>
      </c>
      <c r="C114" s="1487">
        <v>4452</v>
      </c>
    </row>
    <row r="115" spans="1:3" ht="15.75">
      <c r="A115" s="1487">
        <v>4453</v>
      </c>
      <c r="B115" s="1496" t="s">
        <v>13</v>
      </c>
      <c r="C115" s="1487">
        <v>4453</v>
      </c>
    </row>
    <row r="116" spans="1:3" ht="15.75">
      <c r="A116" s="1487">
        <v>4454</v>
      </c>
      <c r="B116" s="1497" t="s">
        <v>14</v>
      </c>
      <c r="C116" s="1487">
        <v>4454</v>
      </c>
    </row>
    <row r="117" spans="1:3" ht="15.75">
      <c r="A117" s="1487">
        <v>4455</v>
      </c>
      <c r="B117" s="1497" t="s">
        <v>1955</v>
      </c>
      <c r="C117" s="1487">
        <v>4455</v>
      </c>
    </row>
    <row r="118" spans="1:3" ht="15.75">
      <c r="A118" s="1487">
        <v>4456</v>
      </c>
      <c r="B118" s="1496" t="s">
        <v>15</v>
      </c>
      <c r="C118" s="1487">
        <v>4456</v>
      </c>
    </row>
    <row r="119" spans="1:3" ht="15.75">
      <c r="A119" s="1487">
        <v>4457</v>
      </c>
      <c r="B119" s="1498" t="s">
        <v>1956</v>
      </c>
      <c r="C119" s="1487">
        <v>4457</v>
      </c>
    </row>
    <row r="120" spans="1:3" ht="15.75">
      <c r="A120" s="1487">
        <v>4458</v>
      </c>
      <c r="B120" s="1498" t="s">
        <v>1985</v>
      </c>
      <c r="C120" s="1487">
        <v>4458</v>
      </c>
    </row>
    <row r="121" spans="1:3" ht="15.75">
      <c r="A121" s="1487">
        <v>4459</v>
      </c>
      <c r="B121" s="1498" t="s">
        <v>1654</v>
      </c>
      <c r="C121" s="1487">
        <v>4459</v>
      </c>
    </row>
    <row r="122" spans="1:3" ht="15.75">
      <c r="A122" s="1487">
        <v>4465</v>
      </c>
      <c r="B122" s="1488" t="s">
        <v>16</v>
      </c>
      <c r="C122" s="1487">
        <v>4465</v>
      </c>
    </row>
    <row r="123" spans="1:3" ht="15.75">
      <c r="A123" s="1487">
        <v>4467</v>
      </c>
      <c r="B123" s="1489" t="s">
        <v>17</v>
      </c>
      <c r="C123" s="1487">
        <v>4467</v>
      </c>
    </row>
    <row r="124" spans="1:3" ht="15.75">
      <c r="A124" s="1487">
        <v>4468</v>
      </c>
      <c r="B124" s="1490" t="s">
        <v>18</v>
      </c>
      <c r="C124" s="1487">
        <v>4468</v>
      </c>
    </row>
    <row r="125" spans="1:3" ht="15.75">
      <c r="A125" s="1487">
        <v>4469</v>
      </c>
      <c r="B125" s="1491" t="s">
        <v>19</v>
      </c>
      <c r="C125" s="1487">
        <v>4469</v>
      </c>
    </row>
    <row r="126" spans="1:3" ht="15.75">
      <c r="A126" s="1487">
        <v>5501</v>
      </c>
      <c r="B126" s="1490" t="s">
        <v>20</v>
      </c>
      <c r="C126" s="1487">
        <v>5501</v>
      </c>
    </row>
    <row r="127" spans="1:3" ht="15.75">
      <c r="A127" s="1487">
        <v>5511</v>
      </c>
      <c r="B127" s="1495" t="s">
        <v>21</v>
      </c>
      <c r="C127" s="1487">
        <v>5511</v>
      </c>
    </row>
    <row r="128" spans="1:3" ht="15.75">
      <c r="A128" s="1487">
        <v>5512</v>
      </c>
      <c r="B128" s="1490" t="s">
        <v>22</v>
      </c>
      <c r="C128" s="1487">
        <v>5512</v>
      </c>
    </row>
    <row r="129" spans="1:3" ht="15.75">
      <c r="A129" s="1487">
        <v>5513</v>
      </c>
      <c r="B129" s="1498" t="s">
        <v>1986</v>
      </c>
      <c r="C129" s="1487">
        <v>5513</v>
      </c>
    </row>
    <row r="130" spans="1:3" ht="15.75">
      <c r="A130" s="1487">
        <v>5514</v>
      </c>
      <c r="B130" s="1498" t="s">
        <v>543</v>
      </c>
      <c r="C130" s="1487">
        <v>5514</v>
      </c>
    </row>
    <row r="131" spans="1:3" ht="15.75">
      <c r="A131" s="1487">
        <v>5515</v>
      </c>
      <c r="B131" s="1498" t="s">
        <v>544</v>
      </c>
      <c r="C131" s="1487">
        <v>5515</v>
      </c>
    </row>
    <row r="132" spans="1:3" ht="15.75">
      <c r="A132" s="1487">
        <v>5516</v>
      </c>
      <c r="B132" s="1498" t="s">
        <v>1987</v>
      </c>
      <c r="C132" s="1487">
        <v>5516</v>
      </c>
    </row>
    <row r="133" spans="1:3" ht="15.75">
      <c r="A133" s="1487">
        <v>5517</v>
      </c>
      <c r="B133" s="1498" t="s">
        <v>545</v>
      </c>
      <c r="C133" s="1487">
        <v>5517</v>
      </c>
    </row>
    <row r="134" spans="1:3" ht="15.75">
      <c r="A134" s="1487">
        <v>5518</v>
      </c>
      <c r="B134" s="1490" t="s">
        <v>546</v>
      </c>
      <c r="C134" s="1487">
        <v>5518</v>
      </c>
    </row>
    <row r="135" spans="1:3" ht="15.75">
      <c r="A135" s="1487">
        <v>5519</v>
      </c>
      <c r="B135" s="1490" t="s">
        <v>547</v>
      </c>
      <c r="C135" s="1487">
        <v>5519</v>
      </c>
    </row>
    <row r="136" spans="1:3" ht="15.75">
      <c r="A136" s="1487">
        <v>5521</v>
      </c>
      <c r="B136" s="1490" t="s">
        <v>548</v>
      </c>
      <c r="C136" s="1487">
        <v>5521</v>
      </c>
    </row>
    <row r="137" spans="1:3" ht="15.75">
      <c r="A137" s="1487">
        <v>5522</v>
      </c>
      <c r="B137" s="1499" t="s">
        <v>549</v>
      </c>
      <c r="C137" s="1487">
        <v>5522</v>
      </c>
    </row>
    <row r="138" spans="1:3" ht="15.75">
      <c r="A138" s="1487">
        <v>5524</v>
      </c>
      <c r="B138" s="1488" t="s">
        <v>550</v>
      </c>
      <c r="C138" s="1487">
        <v>5524</v>
      </c>
    </row>
    <row r="139" spans="1:3" ht="15.75">
      <c r="A139" s="1487">
        <v>5525</v>
      </c>
      <c r="B139" s="1495" t="s">
        <v>551</v>
      </c>
      <c r="C139" s="1487">
        <v>5525</v>
      </c>
    </row>
    <row r="140" spans="1:3" ht="15.75">
      <c r="A140" s="1487">
        <v>5526</v>
      </c>
      <c r="B140" s="1492" t="s">
        <v>552</v>
      </c>
      <c r="C140" s="1487">
        <v>5526</v>
      </c>
    </row>
    <row r="141" spans="1:3" ht="15.75">
      <c r="A141" s="1487">
        <v>5527</v>
      </c>
      <c r="B141" s="1492" t="s">
        <v>553</v>
      </c>
      <c r="C141" s="1487">
        <v>5527</v>
      </c>
    </row>
    <row r="142" spans="1:3" ht="15.75">
      <c r="A142" s="1487">
        <v>5528</v>
      </c>
      <c r="B142" s="1492" t="s">
        <v>554</v>
      </c>
      <c r="C142" s="1487">
        <v>5528</v>
      </c>
    </row>
    <row r="143" spans="1:3" ht="15.75">
      <c r="A143" s="1487">
        <v>5529</v>
      </c>
      <c r="B143" s="1492" t="s">
        <v>555</v>
      </c>
      <c r="C143" s="1487">
        <v>5529</v>
      </c>
    </row>
    <row r="144" spans="1:3" ht="15.75">
      <c r="A144" s="1487">
        <v>5530</v>
      </c>
      <c r="B144" s="1492" t="s">
        <v>556</v>
      </c>
      <c r="C144" s="1487">
        <v>5530</v>
      </c>
    </row>
    <row r="145" spans="1:3" ht="15.75">
      <c r="A145" s="1487">
        <v>5531</v>
      </c>
      <c r="B145" s="1495" t="s">
        <v>557</v>
      </c>
      <c r="C145" s="1487">
        <v>5531</v>
      </c>
    </row>
    <row r="146" spans="1:3" ht="15.75">
      <c r="A146" s="1487">
        <v>5532</v>
      </c>
      <c r="B146" s="1499" t="s">
        <v>558</v>
      </c>
      <c r="C146" s="1487">
        <v>5532</v>
      </c>
    </row>
    <row r="147" spans="1:3" ht="15.75">
      <c r="A147" s="1487">
        <v>5533</v>
      </c>
      <c r="B147" s="1499" t="s">
        <v>559</v>
      </c>
      <c r="C147" s="1487">
        <v>5533</v>
      </c>
    </row>
    <row r="148" spans="1:3" ht="15">
      <c r="A148" s="1500">
        <v>5534</v>
      </c>
      <c r="B148" s="1499" t="s">
        <v>560</v>
      </c>
      <c r="C148" s="1500">
        <v>5534</v>
      </c>
    </row>
    <row r="149" spans="1:3" ht="15">
      <c r="A149" s="1500">
        <v>5535</v>
      </c>
      <c r="B149" s="1499" t="s">
        <v>561</v>
      </c>
      <c r="C149" s="1500">
        <v>5535</v>
      </c>
    </row>
    <row r="150" spans="1:3" ht="15.75">
      <c r="A150" s="1487">
        <v>5538</v>
      </c>
      <c r="B150" s="1495" t="s">
        <v>562</v>
      </c>
      <c r="C150" s="1487">
        <v>5538</v>
      </c>
    </row>
    <row r="151" spans="1:3" ht="15.75">
      <c r="A151" s="1487">
        <v>5540</v>
      </c>
      <c r="B151" s="1499" t="s">
        <v>563</v>
      </c>
      <c r="C151" s="1487">
        <v>5540</v>
      </c>
    </row>
    <row r="152" spans="1:3" ht="15.75">
      <c r="A152" s="1487">
        <v>5541</v>
      </c>
      <c r="B152" s="1499" t="s">
        <v>2048</v>
      </c>
      <c r="C152" s="1487">
        <v>5541</v>
      </c>
    </row>
    <row r="153" spans="1:3" ht="15.75">
      <c r="A153" s="1487">
        <v>5545</v>
      </c>
      <c r="B153" s="1499" t="s">
        <v>2049</v>
      </c>
      <c r="C153" s="1487">
        <v>5545</v>
      </c>
    </row>
    <row r="154" spans="1:3" ht="15.75">
      <c r="A154" s="1487">
        <v>5546</v>
      </c>
      <c r="B154" s="1499" t="s">
        <v>564</v>
      </c>
      <c r="C154" s="1487">
        <v>5546</v>
      </c>
    </row>
    <row r="155" spans="1:3" ht="15.75">
      <c r="A155" s="1487">
        <v>5547</v>
      </c>
      <c r="B155" s="1499" t="s">
        <v>565</v>
      </c>
      <c r="C155" s="1487">
        <v>5547</v>
      </c>
    </row>
    <row r="156" spans="1:3" ht="15.75">
      <c r="A156" s="1487">
        <v>5548</v>
      </c>
      <c r="B156" s="1499" t="s">
        <v>566</v>
      </c>
      <c r="C156" s="1487">
        <v>5548</v>
      </c>
    </row>
    <row r="157" spans="1:3" ht="15.75">
      <c r="A157" s="1487">
        <v>5550</v>
      </c>
      <c r="B157" s="1499" t="s">
        <v>567</v>
      </c>
      <c r="C157" s="1487">
        <v>5550</v>
      </c>
    </row>
    <row r="158" spans="1:3" ht="15.75">
      <c r="A158" s="1487">
        <v>5551</v>
      </c>
      <c r="B158" s="1499" t="s">
        <v>568</v>
      </c>
      <c r="C158" s="1487">
        <v>5551</v>
      </c>
    </row>
    <row r="159" spans="1:3" ht="15.75">
      <c r="A159" s="1487">
        <v>5553</v>
      </c>
      <c r="B159" s="1499" t="s">
        <v>569</v>
      </c>
      <c r="C159" s="1487">
        <v>5553</v>
      </c>
    </row>
    <row r="160" spans="1:3" ht="15.75">
      <c r="A160" s="1487">
        <v>5554</v>
      </c>
      <c r="B160" s="1495" t="s">
        <v>570</v>
      </c>
      <c r="C160" s="1487">
        <v>5554</v>
      </c>
    </row>
    <row r="161" spans="1:3" ht="15.75">
      <c r="A161" s="1487">
        <v>5556</v>
      </c>
      <c r="B161" s="1491" t="s">
        <v>571</v>
      </c>
      <c r="C161" s="1487">
        <v>5556</v>
      </c>
    </row>
    <row r="162" spans="1:3" ht="15.75">
      <c r="A162" s="1487">
        <v>5561</v>
      </c>
      <c r="B162" s="1501" t="s">
        <v>2050</v>
      </c>
      <c r="C162" s="1487">
        <v>5561</v>
      </c>
    </row>
    <row r="163" spans="1:3" ht="15.75">
      <c r="A163" s="1487">
        <v>5562</v>
      </c>
      <c r="B163" s="1501" t="s">
        <v>1997</v>
      </c>
      <c r="C163" s="1487">
        <v>5562</v>
      </c>
    </row>
    <row r="164" spans="1:3" ht="15.75">
      <c r="A164" s="1487">
        <v>5588</v>
      </c>
      <c r="B164" s="1490" t="s">
        <v>572</v>
      </c>
      <c r="C164" s="1487">
        <v>5588</v>
      </c>
    </row>
    <row r="165" spans="1:3" ht="15.75">
      <c r="A165" s="1487">
        <v>5589</v>
      </c>
      <c r="B165" s="1490" t="s">
        <v>573</v>
      </c>
      <c r="C165" s="1487">
        <v>5589</v>
      </c>
    </row>
    <row r="166" spans="1:3" ht="15.75">
      <c r="A166" s="1487">
        <v>6601</v>
      </c>
      <c r="B166" s="1490" t="s">
        <v>574</v>
      </c>
      <c r="C166" s="1487">
        <v>6601</v>
      </c>
    </row>
    <row r="167" spans="1:3" ht="15.75">
      <c r="A167" s="1487">
        <v>6602</v>
      </c>
      <c r="B167" s="1491" t="s">
        <v>575</v>
      </c>
      <c r="C167" s="1487">
        <v>6602</v>
      </c>
    </row>
    <row r="168" spans="1:3" ht="15.75">
      <c r="A168" s="1487">
        <v>6603</v>
      </c>
      <c r="B168" s="1491" t="s">
        <v>576</v>
      </c>
      <c r="C168" s="1487">
        <v>6603</v>
      </c>
    </row>
    <row r="169" spans="1:3" ht="15.75">
      <c r="A169" s="1487">
        <v>6604</v>
      </c>
      <c r="B169" s="1491" t="s">
        <v>577</v>
      </c>
      <c r="C169" s="1487">
        <v>6604</v>
      </c>
    </row>
    <row r="170" spans="1:3" ht="15.75">
      <c r="A170" s="1487">
        <v>6605</v>
      </c>
      <c r="B170" s="1491" t="s">
        <v>2039</v>
      </c>
      <c r="C170" s="1487">
        <v>6605</v>
      </c>
    </row>
    <row r="171" spans="1:3" ht="15">
      <c r="A171" s="1500">
        <v>6606</v>
      </c>
      <c r="B171" s="1493" t="s">
        <v>578</v>
      </c>
      <c r="C171" s="1500">
        <v>6606</v>
      </c>
    </row>
    <row r="172" spans="1:3" ht="15.75">
      <c r="A172" s="1487">
        <v>6618</v>
      </c>
      <c r="B172" s="1490" t="s">
        <v>579</v>
      </c>
      <c r="C172" s="1487">
        <v>6618</v>
      </c>
    </row>
    <row r="173" spans="1:3" ht="15.75">
      <c r="A173" s="1487">
        <v>6619</v>
      </c>
      <c r="B173" s="1491" t="s">
        <v>580</v>
      </c>
      <c r="C173" s="1487">
        <v>6619</v>
      </c>
    </row>
    <row r="174" spans="1:3" ht="15.75">
      <c r="A174" s="1487">
        <v>6621</v>
      </c>
      <c r="B174" s="1490" t="s">
        <v>581</v>
      </c>
      <c r="C174" s="1487">
        <v>6621</v>
      </c>
    </row>
    <row r="175" spans="1:3" ht="15.75">
      <c r="A175" s="1487">
        <v>6622</v>
      </c>
      <c r="B175" s="1491" t="s">
        <v>582</v>
      </c>
      <c r="C175" s="1487">
        <v>6622</v>
      </c>
    </row>
    <row r="176" spans="1:3" ht="15.75">
      <c r="A176" s="1487">
        <v>6623</v>
      </c>
      <c r="B176" s="1491" t="s">
        <v>583</v>
      </c>
      <c r="C176" s="1487">
        <v>6623</v>
      </c>
    </row>
    <row r="177" spans="1:3" ht="15.75">
      <c r="A177" s="1487">
        <v>6624</v>
      </c>
      <c r="B177" s="1491" t="s">
        <v>584</v>
      </c>
      <c r="C177" s="1487">
        <v>6624</v>
      </c>
    </row>
    <row r="178" spans="1:3" ht="15.75">
      <c r="A178" s="1487">
        <v>6625</v>
      </c>
      <c r="B178" s="1492" t="s">
        <v>585</v>
      </c>
      <c r="C178" s="1487">
        <v>6625</v>
      </c>
    </row>
    <row r="179" spans="1:3" ht="15.75">
      <c r="A179" s="1487">
        <v>6626</v>
      </c>
      <c r="B179" s="1492" t="s">
        <v>477</v>
      </c>
      <c r="C179" s="1487">
        <v>6626</v>
      </c>
    </row>
    <row r="180" spans="1:3" ht="15.75">
      <c r="A180" s="1487">
        <v>6627</v>
      </c>
      <c r="B180" s="1492" t="s">
        <v>478</v>
      </c>
      <c r="C180" s="1487">
        <v>6627</v>
      </c>
    </row>
    <row r="181" spans="1:3" ht="15.75">
      <c r="A181" s="1487">
        <v>6628</v>
      </c>
      <c r="B181" s="1498" t="s">
        <v>479</v>
      </c>
      <c r="C181" s="1487">
        <v>6628</v>
      </c>
    </row>
    <row r="182" spans="1:3" ht="15.75">
      <c r="A182" s="1487">
        <v>6629</v>
      </c>
      <c r="B182" s="1501" t="s">
        <v>480</v>
      </c>
      <c r="C182" s="1487">
        <v>6629</v>
      </c>
    </row>
    <row r="183" spans="1:3" ht="15.75">
      <c r="A183" s="1502">
        <v>7701</v>
      </c>
      <c r="B183" s="1490" t="s">
        <v>481</v>
      </c>
      <c r="C183" s="1502">
        <v>7701</v>
      </c>
    </row>
    <row r="184" spans="1:3" ht="15.75">
      <c r="A184" s="1487">
        <v>7708</v>
      </c>
      <c r="B184" s="1490" t="s">
        <v>482</v>
      </c>
      <c r="C184" s="1487">
        <v>7708</v>
      </c>
    </row>
    <row r="185" spans="1:3" ht="15.75">
      <c r="A185" s="1487">
        <v>7711</v>
      </c>
      <c r="B185" s="1493" t="s">
        <v>483</v>
      </c>
      <c r="C185" s="1487">
        <v>7711</v>
      </c>
    </row>
    <row r="186" spans="1:3" ht="15.75">
      <c r="A186" s="1487">
        <v>7712</v>
      </c>
      <c r="B186" s="1490" t="s">
        <v>484</v>
      </c>
      <c r="C186" s="1487">
        <v>7712</v>
      </c>
    </row>
    <row r="187" spans="1:3" ht="15.75">
      <c r="A187" s="1487">
        <v>7713</v>
      </c>
      <c r="B187" s="1503" t="s">
        <v>485</v>
      </c>
      <c r="C187" s="1487">
        <v>7713</v>
      </c>
    </row>
    <row r="188" spans="1:3" ht="15.75">
      <c r="A188" s="1487">
        <v>7714</v>
      </c>
      <c r="B188" s="1489" t="s">
        <v>486</v>
      </c>
      <c r="C188" s="1487">
        <v>7714</v>
      </c>
    </row>
    <row r="189" spans="1:3" ht="15.75">
      <c r="A189" s="1487">
        <v>7718</v>
      </c>
      <c r="B189" s="1490" t="s">
        <v>487</v>
      </c>
      <c r="C189" s="1487">
        <v>7718</v>
      </c>
    </row>
    <row r="190" spans="1:3" ht="15.75">
      <c r="A190" s="1487">
        <v>7719</v>
      </c>
      <c r="B190" s="1491" t="s">
        <v>488</v>
      </c>
      <c r="C190" s="1487">
        <v>7719</v>
      </c>
    </row>
    <row r="191" spans="1:3" ht="15.75">
      <c r="A191" s="1487">
        <v>7731</v>
      </c>
      <c r="B191" s="1490" t="s">
        <v>489</v>
      </c>
      <c r="C191" s="1487">
        <v>7731</v>
      </c>
    </row>
    <row r="192" spans="1:3" ht="15.75">
      <c r="A192" s="1487">
        <v>7732</v>
      </c>
      <c r="B192" s="1491" t="s">
        <v>490</v>
      </c>
      <c r="C192" s="1487">
        <v>7732</v>
      </c>
    </row>
    <row r="193" spans="1:3" ht="15.75">
      <c r="A193" s="1487">
        <v>7733</v>
      </c>
      <c r="B193" s="1491" t="s">
        <v>491</v>
      </c>
      <c r="C193" s="1487">
        <v>7733</v>
      </c>
    </row>
    <row r="194" spans="1:3" ht="15.75">
      <c r="A194" s="1487">
        <v>7735</v>
      </c>
      <c r="B194" s="1491" t="s">
        <v>492</v>
      </c>
      <c r="C194" s="1487">
        <v>7735</v>
      </c>
    </row>
    <row r="195" spans="1:3" ht="15.75">
      <c r="A195" s="1487">
        <v>7736</v>
      </c>
      <c r="B195" s="1490" t="s">
        <v>493</v>
      </c>
      <c r="C195" s="1487">
        <v>7736</v>
      </c>
    </row>
    <row r="196" spans="1:3" ht="15.75">
      <c r="A196" s="1487">
        <v>7737</v>
      </c>
      <c r="B196" s="1491" t="s">
        <v>494</v>
      </c>
      <c r="C196" s="1487">
        <v>7737</v>
      </c>
    </row>
    <row r="197" spans="1:3" ht="15.75">
      <c r="A197" s="1487">
        <v>7738</v>
      </c>
      <c r="B197" s="1491" t="s">
        <v>495</v>
      </c>
      <c r="C197" s="1487">
        <v>7738</v>
      </c>
    </row>
    <row r="198" spans="1:3" ht="15.75">
      <c r="A198" s="1487">
        <v>7739</v>
      </c>
      <c r="B198" s="1495" t="s">
        <v>496</v>
      </c>
      <c r="C198" s="1487">
        <v>7739</v>
      </c>
    </row>
    <row r="199" spans="1:3" ht="15.75">
      <c r="A199" s="1487">
        <v>7740</v>
      </c>
      <c r="B199" s="1495" t="s">
        <v>497</v>
      </c>
      <c r="C199" s="1487">
        <v>7740</v>
      </c>
    </row>
    <row r="200" spans="1:3" ht="15.75">
      <c r="A200" s="1487">
        <v>7741</v>
      </c>
      <c r="B200" s="1491" t="s">
        <v>498</v>
      </c>
      <c r="C200" s="1487">
        <v>7741</v>
      </c>
    </row>
    <row r="201" spans="1:3" ht="15.75">
      <c r="A201" s="1487">
        <v>7742</v>
      </c>
      <c r="B201" s="1491" t="s">
        <v>499</v>
      </c>
      <c r="C201" s="1487">
        <v>7742</v>
      </c>
    </row>
    <row r="202" spans="1:3" ht="15.75">
      <c r="A202" s="1487">
        <v>7743</v>
      </c>
      <c r="B202" s="1491" t="s">
        <v>500</v>
      </c>
      <c r="C202" s="1487">
        <v>7743</v>
      </c>
    </row>
    <row r="203" spans="1:3" ht="15.75">
      <c r="A203" s="1487">
        <v>7744</v>
      </c>
      <c r="B203" s="1501" t="s">
        <v>501</v>
      </c>
      <c r="C203" s="1487">
        <v>7744</v>
      </c>
    </row>
    <row r="204" spans="1:3" ht="15.75">
      <c r="A204" s="1487">
        <v>7745</v>
      </c>
      <c r="B204" s="1491" t="s">
        <v>502</v>
      </c>
      <c r="C204" s="1487">
        <v>7745</v>
      </c>
    </row>
    <row r="205" spans="1:3" ht="15.75">
      <c r="A205" s="1487">
        <v>7746</v>
      </c>
      <c r="B205" s="1491" t="s">
        <v>503</v>
      </c>
      <c r="C205" s="1487">
        <v>7746</v>
      </c>
    </row>
    <row r="206" spans="1:3" ht="15.75">
      <c r="A206" s="1487">
        <v>7747</v>
      </c>
      <c r="B206" s="1490" t="s">
        <v>504</v>
      </c>
      <c r="C206" s="1487">
        <v>7747</v>
      </c>
    </row>
    <row r="207" spans="1:3" ht="15.75">
      <c r="A207" s="1487">
        <v>7748</v>
      </c>
      <c r="B207" s="1493" t="s">
        <v>505</v>
      </c>
      <c r="C207" s="1487">
        <v>7748</v>
      </c>
    </row>
    <row r="208" spans="1:3" ht="15.75">
      <c r="A208" s="1487">
        <v>7751</v>
      </c>
      <c r="B208" s="1491" t="s">
        <v>506</v>
      </c>
      <c r="C208" s="1487">
        <v>7751</v>
      </c>
    </row>
    <row r="209" spans="1:3" ht="15.75">
      <c r="A209" s="1487">
        <v>7752</v>
      </c>
      <c r="B209" s="1491" t="s">
        <v>507</v>
      </c>
      <c r="C209" s="1487">
        <v>7752</v>
      </c>
    </row>
    <row r="210" spans="1:3" ht="15.75">
      <c r="A210" s="1487">
        <v>7755</v>
      </c>
      <c r="B210" s="1492" t="s">
        <v>89</v>
      </c>
      <c r="C210" s="1487">
        <v>7755</v>
      </c>
    </row>
    <row r="211" spans="1:3" ht="15.75">
      <c r="A211" s="1487">
        <v>7758</v>
      </c>
      <c r="B211" s="1490" t="s">
        <v>90</v>
      </c>
      <c r="C211" s="1487">
        <v>7758</v>
      </c>
    </row>
    <row r="212" spans="1:3" ht="15.75">
      <c r="A212" s="1487">
        <v>7759</v>
      </c>
      <c r="B212" s="1491" t="s">
        <v>91</v>
      </c>
      <c r="C212" s="1487">
        <v>7759</v>
      </c>
    </row>
    <row r="213" spans="1:3" ht="15.75">
      <c r="A213" s="1487">
        <v>7761</v>
      </c>
      <c r="B213" s="1490" t="s">
        <v>92</v>
      </c>
      <c r="C213" s="1487">
        <v>7761</v>
      </c>
    </row>
    <row r="214" spans="1:3" ht="15.75">
      <c r="A214" s="1487">
        <v>7762</v>
      </c>
      <c r="B214" s="1490" t="s">
        <v>93</v>
      </c>
      <c r="C214" s="1487">
        <v>7762</v>
      </c>
    </row>
    <row r="215" spans="1:3" ht="15.75">
      <c r="A215" s="1487">
        <v>7768</v>
      </c>
      <c r="B215" s="1490" t="s">
        <v>94</v>
      </c>
      <c r="C215" s="1487">
        <v>7768</v>
      </c>
    </row>
    <row r="216" spans="1:3" ht="15.75">
      <c r="A216" s="1487">
        <v>8801</v>
      </c>
      <c r="B216" s="1493" t="s">
        <v>95</v>
      </c>
      <c r="C216" s="1487">
        <v>8801</v>
      </c>
    </row>
    <row r="217" spans="1:3" ht="15.75">
      <c r="A217" s="1487">
        <v>8802</v>
      </c>
      <c r="B217" s="1490" t="s">
        <v>96</v>
      </c>
      <c r="C217" s="1487">
        <v>8802</v>
      </c>
    </row>
    <row r="218" spans="1:3" ht="15.75">
      <c r="A218" s="1487">
        <v>8803</v>
      </c>
      <c r="B218" s="1490" t="s">
        <v>97</v>
      </c>
      <c r="C218" s="1487">
        <v>8803</v>
      </c>
    </row>
    <row r="219" spans="1:3" ht="15.75">
      <c r="A219" s="1487">
        <v>8804</v>
      </c>
      <c r="B219" s="1490" t="s">
        <v>98</v>
      </c>
      <c r="C219" s="1487">
        <v>8804</v>
      </c>
    </row>
    <row r="220" spans="1:3" ht="15.75">
      <c r="A220" s="1487">
        <v>8805</v>
      </c>
      <c r="B220" s="1492" t="s">
        <v>99</v>
      </c>
      <c r="C220" s="1487">
        <v>8805</v>
      </c>
    </row>
    <row r="221" spans="1:3" ht="15.75">
      <c r="A221" s="1487">
        <v>8807</v>
      </c>
      <c r="B221" s="1498" t="s">
        <v>100</v>
      </c>
      <c r="C221" s="1487">
        <v>8807</v>
      </c>
    </row>
    <row r="222" spans="1:3" ht="15.75">
      <c r="A222" s="1487">
        <v>8808</v>
      </c>
      <c r="B222" s="1491" t="s">
        <v>101</v>
      </c>
      <c r="C222" s="1487">
        <v>8808</v>
      </c>
    </row>
    <row r="223" spans="1:3" ht="15.75">
      <c r="A223" s="1487">
        <v>8809</v>
      </c>
      <c r="B223" s="1491" t="s">
        <v>102</v>
      </c>
      <c r="C223" s="1487">
        <v>8809</v>
      </c>
    </row>
    <row r="224" spans="1:3" ht="15.75">
      <c r="A224" s="1487">
        <v>8811</v>
      </c>
      <c r="B224" s="1490" t="s">
        <v>103</v>
      </c>
      <c r="C224" s="1487">
        <v>8811</v>
      </c>
    </row>
    <row r="225" spans="1:3" ht="15.75">
      <c r="A225" s="1487">
        <v>8813</v>
      </c>
      <c r="B225" s="1491" t="s">
        <v>104</v>
      </c>
      <c r="C225" s="1487">
        <v>8813</v>
      </c>
    </row>
    <row r="226" spans="1:3" ht="15.75">
      <c r="A226" s="1487">
        <v>8814</v>
      </c>
      <c r="B226" s="1490" t="s">
        <v>105</v>
      </c>
      <c r="C226" s="1487">
        <v>8814</v>
      </c>
    </row>
    <row r="227" spans="1:3" ht="15.75">
      <c r="A227" s="1487">
        <v>8815</v>
      </c>
      <c r="B227" s="1490" t="s">
        <v>106</v>
      </c>
      <c r="C227" s="1487">
        <v>8815</v>
      </c>
    </row>
    <row r="228" spans="1:3" ht="15.75">
      <c r="A228" s="1487">
        <v>8816</v>
      </c>
      <c r="B228" s="1491" t="s">
        <v>107</v>
      </c>
      <c r="C228" s="1487">
        <v>8816</v>
      </c>
    </row>
    <row r="229" spans="1:3" ht="15.75">
      <c r="A229" s="1487">
        <v>8817</v>
      </c>
      <c r="B229" s="1491" t="s">
        <v>108</v>
      </c>
      <c r="C229" s="1487">
        <v>8817</v>
      </c>
    </row>
    <row r="230" spans="1:3" ht="15.75">
      <c r="A230" s="1487">
        <v>8821</v>
      </c>
      <c r="B230" s="1491" t="s">
        <v>109</v>
      </c>
      <c r="C230" s="1487">
        <v>8821</v>
      </c>
    </row>
    <row r="231" spans="1:3" ht="15.75">
      <c r="A231" s="1487">
        <v>8824</v>
      </c>
      <c r="B231" s="1493" t="s">
        <v>110</v>
      </c>
      <c r="C231" s="1487">
        <v>8824</v>
      </c>
    </row>
    <row r="232" spans="1:3" ht="15.75">
      <c r="A232" s="1487">
        <v>8825</v>
      </c>
      <c r="B232" s="1493" t="s">
        <v>111</v>
      </c>
      <c r="C232" s="1487">
        <v>8825</v>
      </c>
    </row>
    <row r="233" spans="1:3" ht="15.75">
      <c r="A233" s="1487">
        <v>8826</v>
      </c>
      <c r="B233" s="1493" t="s">
        <v>112</v>
      </c>
      <c r="C233" s="1487">
        <v>8826</v>
      </c>
    </row>
    <row r="234" spans="1:3" ht="15.75">
      <c r="A234" s="1487">
        <v>8827</v>
      </c>
      <c r="B234" s="1493" t="s">
        <v>113</v>
      </c>
      <c r="C234" s="1487">
        <v>8827</v>
      </c>
    </row>
    <row r="235" spans="1:3" ht="15.75">
      <c r="A235" s="1487">
        <v>8828</v>
      </c>
      <c r="B235" s="1490" t="s">
        <v>114</v>
      </c>
      <c r="C235" s="1487">
        <v>8828</v>
      </c>
    </row>
    <row r="236" spans="1:3" ht="15.75">
      <c r="A236" s="1487">
        <v>8829</v>
      </c>
      <c r="B236" s="1490" t="s">
        <v>115</v>
      </c>
      <c r="C236" s="1487">
        <v>8829</v>
      </c>
    </row>
    <row r="237" spans="1:3" ht="15.75">
      <c r="A237" s="1487">
        <v>8831</v>
      </c>
      <c r="B237" s="1490" t="s">
        <v>116</v>
      </c>
      <c r="C237" s="1487">
        <v>8831</v>
      </c>
    </row>
    <row r="238" spans="1:3" ht="15.75">
      <c r="A238" s="1487">
        <v>8832</v>
      </c>
      <c r="B238" s="1491" t="s">
        <v>117</v>
      </c>
      <c r="C238" s="1487">
        <v>8832</v>
      </c>
    </row>
    <row r="239" spans="1:3" ht="15.75">
      <c r="A239" s="1487">
        <v>8833</v>
      </c>
      <c r="B239" s="1490" t="s">
        <v>118</v>
      </c>
      <c r="C239" s="1487">
        <v>8833</v>
      </c>
    </row>
    <row r="240" spans="1:3" ht="15.75">
      <c r="A240" s="1487">
        <v>8834</v>
      </c>
      <c r="B240" s="1491" t="s">
        <v>119</v>
      </c>
      <c r="C240" s="1487">
        <v>8834</v>
      </c>
    </row>
    <row r="241" spans="1:3" ht="15.75">
      <c r="A241" s="1487">
        <v>8835</v>
      </c>
      <c r="B241" s="1491" t="s">
        <v>590</v>
      </c>
      <c r="C241" s="1487">
        <v>8835</v>
      </c>
    </row>
    <row r="242" spans="1:3" ht="15.75">
      <c r="A242" s="1487">
        <v>8836</v>
      </c>
      <c r="B242" s="1490" t="s">
        <v>591</v>
      </c>
      <c r="C242" s="1487">
        <v>8836</v>
      </c>
    </row>
    <row r="243" spans="1:3" ht="15.75">
      <c r="A243" s="1487">
        <v>8837</v>
      </c>
      <c r="B243" s="1490" t="s">
        <v>592</v>
      </c>
      <c r="C243" s="1487">
        <v>8837</v>
      </c>
    </row>
    <row r="244" spans="1:3" ht="15.75">
      <c r="A244" s="1487">
        <v>8838</v>
      </c>
      <c r="B244" s="1490" t="s">
        <v>593</v>
      </c>
      <c r="C244" s="1487">
        <v>8838</v>
      </c>
    </row>
    <row r="245" spans="1:3" ht="15.75">
      <c r="A245" s="1487">
        <v>8839</v>
      </c>
      <c r="B245" s="1491" t="s">
        <v>594</v>
      </c>
      <c r="C245" s="1487">
        <v>8839</v>
      </c>
    </row>
    <row r="246" spans="1:3" ht="15.75">
      <c r="A246" s="1487">
        <v>8845</v>
      </c>
      <c r="B246" s="1492" t="s">
        <v>595</v>
      </c>
      <c r="C246" s="1487">
        <v>8845</v>
      </c>
    </row>
    <row r="247" spans="1:3" ht="15.75">
      <c r="A247" s="1487">
        <v>8848</v>
      </c>
      <c r="B247" s="1498" t="s">
        <v>596</v>
      </c>
      <c r="C247" s="1487">
        <v>8848</v>
      </c>
    </row>
    <row r="248" spans="1:3" ht="15.75">
      <c r="A248" s="1487">
        <v>8849</v>
      </c>
      <c r="B248" s="1490" t="s">
        <v>597</v>
      </c>
      <c r="C248" s="1487">
        <v>8849</v>
      </c>
    </row>
    <row r="249" spans="1:3" ht="15.75">
      <c r="A249" s="1487">
        <v>8851</v>
      </c>
      <c r="B249" s="1490" t="s">
        <v>598</v>
      </c>
      <c r="C249" s="1487">
        <v>8851</v>
      </c>
    </row>
    <row r="250" spans="1:3" ht="15.75">
      <c r="A250" s="1487">
        <v>8852</v>
      </c>
      <c r="B250" s="1490" t="s">
        <v>599</v>
      </c>
      <c r="C250" s="1487">
        <v>8852</v>
      </c>
    </row>
    <row r="251" spans="1:3" ht="15.75">
      <c r="A251" s="1487">
        <v>8853</v>
      </c>
      <c r="B251" s="1490" t="s">
        <v>600</v>
      </c>
      <c r="C251" s="1487">
        <v>8853</v>
      </c>
    </row>
    <row r="252" spans="1:3" ht="15.75">
      <c r="A252" s="1487">
        <v>8855</v>
      </c>
      <c r="B252" s="1492" t="s">
        <v>601</v>
      </c>
      <c r="C252" s="1487">
        <v>8855</v>
      </c>
    </row>
    <row r="253" spans="1:3" ht="15.75">
      <c r="A253" s="1487">
        <v>8858</v>
      </c>
      <c r="B253" s="1501" t="s">
        <v>602</v>
      </c>
      <c r="C253" s="1487">
        <v>8858</v>
      </c>
    </row>
    <row r="254" spans="1:3" ht="15.75">
      <c r="A254" s="1487">
        <v>8859</v>
      </c>
      <c r="B254" s="1491" t="s">
        <v>603</v>
      </c>
      <c r="C254" s="1487">
        <v>8859</v>
      </c>
    </row>
    <row r="255" spans="1:3" ht="15.75">
      <c r="A255" s="1487">
        <v>8861</v>
      </c>
      <c r="B255" s="1490" t="s">
        <v>604</v>
      </c>
      <c r="C255" s="1487">
        <v>8861</v>
      </c>
    </row>
    <row r="256" spans="1:3" ht="15.75">
      <c r="A256" s="1487">
        <v>8862</v>
      </c>
      <c r="B256" s="1491" t="s">
        <v>605</v>
      </c>
      <c r="C256" s="1487">
        <v>8862</v>
      </c>
    </row>
    <row r="257" spans="1:3" ht="15.75">
      <c r="A257" s="1487">
        <v>8863</v>
      </c>
      <c r="B257" s="1491" t="s">
        <v>606</v>
      </c>
      <c r="C257" s="1487">
        <v>8863</v>
      </c>
    </row>
    <row r="258" spans="1:3" ht="15.75">
      <c r="A258" s="1487">
        <v>8864</v>
      </c>
      <c r="B258" s="1490" t="s">
        <v>607</v>
      </c>
      <c r="C258" s="1487">
        <v>8864</v>
      </c>
    </row>
    <row r="259" spans="1:3" ht="15.75">
      <c r="A259" s="1487">
        <v>8865</v>
      </c>
      <c r="B259" s="1491" t="s">
        <v>608</v>
      </c>
      <c r="C259" s="1487">
        <v>8865</v>
      </c>
    </row>
    <row r="260" spans="1:3" ht="15.75">
      <c r="A260" s="1487">
        <v>8866</v>
      </c>
      <c r="B260" s="1491" t="s">
        <v>44</v>
      </c>
      <c r="C260" s="1487">
        <v>8866</v>
      </c>
    </row>
    <row r="261" spans="1:3" ht="15.75">
      <c r="A261" s="1487">
        <v>8867</v>
      </c>
      <c r="B261" s="1491" t="s">
        <v>45</v>
      </c>
      <c r="C261" s="1487">
        <v>8867</v>
      </c>
    </row>
    <row r="262" spans="1:3" ht="15.75">
      <c r="A262" s="1487">
        <v>8868</v>
      </c>
      <c r="B262" s="1491" t="s">
        <v>46</v>
      </c>
      <c r="C262" s="1487">
        <v>8868</v>
      </c>
    </row>
    <row r="263" spans="1:3" ht="15.75">
      <c r="A263" s="1487">
        <v>8869</v>
      </c>
      <c r="B263" s="1490" t="s">
        <v>47</v>
      </c>
      <c r="C263" s="1487">
        <v>8869</v>
      </c>
    </row>
    <row r="264" spans="1:3" ht="15.75">
      <c r="A264" s="1487">
        <v>8871</v>
      </c>
      <c r="B264" s="1491" t="s">
        <v>48</v>
      </c>
      <c r="C264" s="1487">
        <v>8871</v>
      </c>
    </row>
    <row r="265" spans="1:3" ht="15.75">
      <c r="A265" s="1487">
        <v>8872</v>
      </c>
      <c r="B265" s="1491" t="s">
        <v>616</v>
      </c>
      <c r="C265" s="1487">
        <v>8872</v>
      </c>
    </row>
    <row r="266" spans="1:3" ht="15.75">
      <c r="A266" s="1487">
        <v>8873</v>
      </c>
      <c r="B266" s="1491" t="s">
        <v>617</v>
      </c>
      <c r="C266" s="1487">
        <v>8873</v>
      </c>
    </row>
    <row r="267" spans="1:3" ht="16.5" customHeight="1">
      <c r="A267" s="1487">
        <v>8875</v>
      </c>
      <c r="B267" s="1491" t="s">
        <v>618</v>
      </c>
      <c r="C267" s="1487">
        <v>8875</v>
      </c>
    </row>
    <row r="268" spans="1:3" ht="15.75">
      <c r="A268" s="1487">
        <v>8876</v>
      </c>
      <c r="B268" s="1491" t="s">
        <v>619</v>
      </c>
      <c r="C268" s="1487">
        <v>8876</v>
      </c>
    </row>
    <row r="269" spans="1:3" ht="15.75">
      <c r="A269" s="1487">
        <v>8877</v>
      </c>
      <c r="B269" s="1490" t="s">
        <v>620</v>
      </c>
      <c r="C269" s="1487">
        <v>8877</v>
      </c>
    </row>
    <row r="270" spans="1:3" ht="15.75">
      <c r="A270" s="1487">
        <v>8878</v>
      </c>
      <c r="B270" s="1501" t="s">
        <v>621</v>
      </c>
      <c r="C270" s="1487">
        <v>8878</v>
      </c>
    </row>
    <row r="271" spans="1:3" ht="15.75">
      <c r="A271" s="1487">
        <v>8885</v>
      </c>
      <c r="B271" s="1493" t="s">
        <v>622</v>
      </c>
      <c r="C271" s="1487">
        <v>8885</v>
      </c>
    </row>
    <row r="272" spans="1:3" ht="15.75">
      <c r="A272" s="1487">
        <v>8888</v>
      </c>
      <c r="B272" s="1490" t="s">
        <v>623</v>
      </c>
      <c r="C272" s="1487">
        <v>8888</v>
      </c>
    </row>
    <row r="273" spans="1:3" ht="15.75">
      <c r="A273" s="1487">
        <v>8897</v>
      </c>
      <c r="B273" s="1490" t="s">
        <v>624</v>
      </c>
      <c r="C273" s="1487">
        <v>8897</v>
      </c>
    </row>
    <row r="274" spans="1:3" ht="15.75">
      <c r="A274" s="1487">
        <v>8898</v>
      </c>
      <c r="B274" s="1490" t="s">
        <v>625</v>
      </c>
      <c r="C274" s="1487">
        <v>8898</v>
      </c>
    </row>
    <row r="275" spans="1:3" ht="15.75">
      <c r="A275" s="1487">
        <v>9910</v>
      </c>
      <c r="B275" s="1493" t="s">
        <v>626</v>
      </c>
      <c r="C275" s="1487">
        <v>9910</v>
      </c>
    </row>
    <row r="276" spans="1:3" ht="15.75">
      <c r="A276" s="1487">
        <v>9997</v>
      </c>
      <c r="B276" s="1490" t="s">
        <v>627</v>
      </c>
      <c r="C276" s="1487">
        <v>9997</v>
      </c>
    </row>
    <row r="277" spans="1:3" ht="15.75">
      <c r="A277" s="1487">
        <v>9998</v>
      </c>
      <c r="B277" s="1490" t="s">
        <v>628</v>
      </c>
      <c r="C277" s="1487">
        <v>9998</v>
      </c>
    </row>
    <row r="278" ht="14.25"/>
    <row r="279" ht="14.25"/>
    <row r="280" ht="14.25"/>
    <row r="281" ht="14.25"/>
    <row r="282" spans="1:2" ht="14.25">
      <c r="A282" s="1476" t="s">
        <v>779</v>
      </c>
      <c r="B282" s="1477" t="s">
        <v>781</v>
      </c>
    </row>
    <row r="283" spans="1:3" ht="14.25">
      <c r="A283" s="1654" t="s">
        <v>629</v>
      </c>
      <c r="B283" s="1655"/>
      <c r="C283" s="1655"/>
    </row>
    <row r="284" spans="1:3" ht="14.25">
      <c r="A284" s="1505" t="s">
        <v>1200</v>
      </c>
      <c r="B284" s="1506"/>
      <c r="C284" s="1506"/>
    </row>
    <row r="285" spans="1:3" ht="14.25">
      <c r="A285" s="1507" t="s">
        <v>1201</v>
      </c>
      <c r="B285" s="1508" t="s">
        <v>1202</v>
      </c>
      <c r="C285" s="1508" t="s">
        <v>1200</v>
      </c>
    </row>
    <row r="286" spans="1:3" ht="14.25">
      <c r="A286" s="1507" t="s">
        <v>1203</v>
      </c>
      <c r="B286" s="1508" t="s">
        <v>1204</v>
      </c>
      <c r="C286" s="1508" t="s">
        <v>1200</v>
      </c>
    </row>
    <row r="287" spans="1:3" ht="14.25">
      <c r="A287" s="1507" t="s">
        <v>1205</v>
      </c>
      <c r="B287" s="1508" t="s">
        <v>1206</v>
      </c>
      <c r="C287" s="1508" t="s">
        <v>1200</v>
      </c>
    </row>
    <row r="288" spans="1:3" ht="14.25">
      <c r="A288" s="1507" t="s">
        <v>1207</v>
      </c>
      <c r="B288" s="1508" t="s">
        <v>1208</v>
      </c>
      <c r="C288" s="1508" t="s">
        <v>1200</v>
      </c>
    </row>
    <row r="289" spans="1:3" ht="14.25">
      <c r="A289" s="1507" t="s">
        <v>1209</v>
      </c>
      <c r="B289" s="1508" t="s">
        <v>1210</v>
      </c>
      <c r="C289" s="1508" t="s">
        <v>1200</v>
      </c>
    </row>
    <row r="290" spans="1:3" ht="14.25">
      <c r="A290" s="1507" t="s">
        <v>1211</v>
      </c>
      <c r="B290" s="1508" t="s">
        <v>1212</v>
      </c>
      <c r="C290" s="1508" t="s">
        <v>1200</v>
      </c>
    </row>
    <row r="291" spans="1:3" ht="14.25">
      <c r="A291" s="1507" t="s">
        <v>1213</v>
      </c>
      <c r="B291" s="1508" t="s">
        <v>1214</v>
      </c>
      <c r="C291" s="1508" t="s">
        <v>1200</v>
      </c>
    </row>
    <row r="292" spans="1:3" ht="14.25">
      <c r="A292" s="1507" t="s">
        <v>1215</v>
      </c>
      <c r="B292" s="1508" t="s">
        <v>1216</v>
      </c>
      <c r="C292" s="1508" t="s">
        <v>1200</v>
      </c>
    </row>
    <row r="293" spans="1:3" ht="14.25">
      <c r="A293" s="1507" t="s">
        <v>1217</v>
      </c>
      <c r="B293" s="1508" t="s">
        <v>1218</v>
      </c>
      <c r="C293" s="1508" t="s">
        <v>1200</v>
      </c>
    </row>
    <row r="294" spans="1:3" ht="14.25">
      <c r="A294" s="1507" t="s">
        <v>1219</v>
      </c>
      <c r="B294" s="1508" t="s">
        <v>1220</v>
      </c>
      <c r="C294" s="1508" t="s">
        <v>1200</v>
      </c>
    </row>
    <row r="295" spans="1:3" ht="14.25">
      <c r="A295" s="1507" t="s">
        <v>1221</v>
      </c>
      <c r="B295" s="1508" t="s">
        <v>1222</v>
      </c>
      <c r="C295" s="1508" t="s">
        <v>1200</v>
      </c>
    </row>
    <row r="296" spans="1:3" ht="14.25">
      <c r="A296" s="1507" t="s">
        <v>1223</v>
      </c>
      <c r="B296" s="1508">
        <v>98315</v>
      </c>
      <c r="C296" s="1508" t="s">
        <v>1200</v>
      </c>
    </row>
    <row r="297" spans="1:3" ht="14.25">
      <c r="A297" s="1505" t="s">
        <v>1224</v>
      </c>
      <c r="B297" s="1572"/>
      <c r="C297" s="1572"/>
    </row>
    <row r="298" spans="1:3" ht="14.25">
      <c r="A298" s="1507" t="s">
        <v>630</v>
      </c>
      <c r="B298" s="1508" t="s">
        <v>631</v>
      </c>
      <c r="C298" s="1508" t="s">
        <v>1224</v>
      </c>
    </row>
    <row r="299" spans="1:3" ht="14.25">
      <c r="A299" s="1507" t="s">
        <v>2052</v>
      </c>
      <c r="B299" s="1508" t="s">
        <v>632</v>
      </c>
      <c r="C299" s="1508" t="s">
        <v>1224</v>
      </c>
    </row>
    <row r="300" spans="1:3" ht="14.25">
      <c r="A300" s="1507" t="s">
        <v>633</v>
      </c>
      <c r="B300" s="1508" t="s">
        <v>634</v>
      </c>
      <c r="C300" s="1508" t="s">
        <v>1224</v>
      </c>
    </row>
    <row r="301" spans="1:3" ht="14.25">
      <c r="A301" s="1507" t="s">
        <v>635</v>
      </c>
      <c r="B301" s="1508" t="s">
        <v>636</v>
      </c>
      <c r="C301" s="1508" t="s">
        <v>1224</v>
      </c>
    </row>
    <row r="302" spans="1:3" ht="14.25">
      <c r="A302" s="1507" t="s">
        <v>637</v>
      </c>
      <c r="B302" s="1508" t="s">
        <v>638</v>
      </c>
      <c r="C302" s="1508" t="s">
        <v>1224</v>
      </c>
    </row>
    <row r="303" spans="1:3" ht="14.25">
      <c r="A303" s="1507" t="s">
        <v>2053</v>
      </c>
      <c r="B303" s="1508" t="s">
        <v>639</v>
      </c>
      <c r="C303" s="1508" t="s">
        <v>1224</v>
      </c>
    </row>
    <row r="304" spans="1:3" ht="14.25">
      <c r="A304" s="1507" t="s">
        <v>640</v>
      </c>
      <c r="B304" s="1508" t="s">
        <v>641</v>
      </c>
      <c r="C304" s="1508" t="s">
        <v>1224</v>
      </c>
    </row>
    <row r="305" spans="1:3" ht="14.25">
      <c r="A305" s="1507" t="s">
        <v>642</v>
      </c>
      <c r="B305" s="1508" t="s">
        <v>643</v>
      </c>
      <c r="C305" s="1508" t="s">
        <v>1224</v>
      </c>
    </row>
    <row r="306" spans="1:3" ht="14.25">
      <c r="A306" s="1505" t="s">
        <v>2054</v>
      </c>
      <c r="B306" s="1508"/>
      <c r="C306" s="1508"/>
    </row>
    <row r="307" spans="1:3" ht="14.25">
      <c r="A307" s="1507" t="s">
        <v>2055</v>
      </c>
      <c r="B307" s="1508" t="s">
        <v>2056</v>
      </c>
      <c r="C307" s="1508" t="s">
        <v>2054</v>
      </c>
    </row>
    <row r="308" spans="1:3" ht="14.25">
      <c r="A308" s="1507" t="s">
        <v>2057</v>
      </c>
      <c r="B308" s="1508" t="s">
        <v>2058</v>
      </c>
      <c r="C308" s="1508" t="s">
        <v>2054</v>
      </c>
    </row>
    <row r="309" spans="1:3" ht="14.25">
      <c r="A309" s="1507" t="s">
        <v>2059</v>
      </c>
      <c r="B309" s="1508" t="s">
        <v>2060</v>
      </c>
      <c r="C309" s="1508" t="s">
        <v>2054</v>
      </c>
    </row>
    <row r="310" spans="1:3" ht="14.25">
      <c r="A310" s="1507" t="s">
        <v>2061</v>
      </c>
      <c r="B310" s="1508" t="s">
        <v>2062</v>
      </c>
      <c r="C310" s="1508" t="s">
        <v>2054</v>
      </c>
    </row>
    <row r="311" spans="1:3" ht="14.25">
      <c r="A311" s="1507" t="s">
        <v>2063</v>
      </c>
      <c r="B311" s="1508" t="s">
        <v>2064</v>
      </c>
      <c r="C311" s="1508" t="s">
        <v>2054</v>
      </c>
    </row>
    <row r="312" spans="1:3" ht="14.25">
      <c r="A312" s="1507" t="s">
        <v>2065</v>
      </c>
      <c r="B312" s="1508" t="s">
        <v>2066</v>
      </c>
      <c r="C312" s="1508" t="s">
        <v>2054</v>
      </c>
    </row>
    <row r="313" spans="1:3" ht="14.25">
      <c r="A313" s="1507" t="s">
        <v>2067</v>
      </c>
      <c r="B313" s="1508" t="s">
        <v>2068</v>
      </c>
      <c r="C313" s="1508" t="s">
        <v>2054</v>
      </c>
    </row>
    <row r="314" spans="1:3" ht="14.25">
      <c r="A314" s="1507" t="s">
        <v>2069</v>
      </c>
      <c r="B314" s="1508" t="s">
        <v>2070</v>
      </c>
      <c r="C314" s="1508" t="s">
        <v>2054</v>
      </c>
    </row>
    <row r="315" spans="1:3" ht="14.25">
      <c r="A315" s="1507" t="s">
        <v>2071</v>
      </c>
      <c r="B315" s="1508" t="s">
        <v>2072</v>
      </c>
      <c r="C315" s="1508" t="s">
        <v>2054</v>
      </c>
    </row>
    <row r="316" spans="1:3" ht="14.25">
      <c r="A316" s="1507" t="s">
        <v>2073</v>
      </c>
      <c r="B316" s="1508" t="s">
        <v>2074</v>
      </c>
      <c r="C316" s="1508" t="s">
        <v>2054</v>
      </c>
    </row>
    <row r="317" spans="1:3" ht="14.25">
      <c r="A317" s="1507" t="s">
        <v>2075</v>
      </c>
      <c r="B317" s="1508" t="s">
        <v>2076</v>
      </c>
      <c r="C317" s="1508" t="s">
        <v>2054</v>
      </c>
    </row>
    <row r="318" spans="1:3" ht="14.25">
      <c r="A318" s="1507" t="s">
        <v>2077</v>
      </c>
      <c r="B318" s="1508" t="s">
        <v>2078</v>
      </c>
      <c r="C318" s="1508" t="s">
        <v>2054</v>
      </c>
    </row>
    <row r="319" spans="1:3" ht="14.25">
      <c r="A319" s="1507" t="s">
        <v>2079</v>
      </c>
      <c r="B319" s="1508">
        <v>99001</v>
      </c>
      <c r="C319" s="1508"/>
    </row>
    <row r="320" ht="14.25"/>
    <row r="321" ht="14.25"/>
    <row r="322" spans="1:2" ht="14.25">
      <c r="A322" s="1476" t="s">
        <v>779</v>
      </c>
      <c r="B322" s="1477" t="s">
        <v>780</v>
      </c>
    </row>
    <row r="323" ht="15.75">
      <c r="B323" s="1504" t="s">
        <v>1655</v>
      </c>
    </row>
    <row r="324" ht="18.75" thickBot="1">
      <c r="B324" s="1504" t="s">
        <v>1656</v>
      </c>
    </row>
    <row r="325" spans="1:2" ht="16.5">
      <c r="A325" s="1509" t="s">
        <v>1240</v>
      </c>
      <c r="B325" s="1510" t="s">
        <v>644</v>
      </c>
    </row>
    <row r="326" spans="1:2" ht="16.5">
      <c r="A326" s="1511" t="s">
        <v>1241</v>
      </c>
      <c r="B326" s="1512" t="s">
        <v>645</v>
      </c>
    </row>
    <row r="327" spans="1:2" ht="16.5">
      <c r="A327" s="1511" t="s">
        <v>1242</v>
      </c>
      <c r="B327" s="1513" t="s">
        <v>646</v>
      </c>
    </row>
    <row r="328" spans="1:2" ht="16.5">
      <c r="A328" s="1511" t="s">
        <v>1243</v>
      </c>
      <c r="B328" s="1513" t="s">
        <v>647</v>
      </c>
    </row>
    <row r="329" spans="1:2" ht="16.5">
      <c r="A329" s="1511" t="s">
        <v>1244</v>
      </c>
      <c r="B329" s="1513" t="s">
        <v>648</v>
      </c>
    </row>
    <row r="330" spans="1:2" ht="16.5">
      <c r="A330" s="1511" t="s">
        <v>1245</v>
      </c>
      <c r="B330" s="1513" t="s">
        <v>649</v>
      </c>
    </row>
    <row r="331" spans="1:2" ht="16.5">
      <c r="A331" s="1511" t="s">
        <v>1246</v>
      </c>
      <c r="B331" s="1513" t="s">
        <v>650</v>
      </c>
    </row>
    <row r="332" spans="1:2" ht="16.5">
      <c r="A332" s="1511" t="s">
        <v>1247</v>
      </c>
      <c r="B332" s="1513" t="s">
        <v>651</v>
      </c>
    </row>
    <row r="333" spans="1:2" ht="16.5">
      <c r="A333" s="1511" t="s">
        <v>1248</v>
      </c>
      <c r="B333" s="1513" t="s">
        <v>652</v>
      </c>
    </row>
    <row r="334" spans="1:2" ht="16.5">
      <c r="A334" s="1511" t="s">
        <v>1249</v>
      </c>
      <c r="B334" s="1513" t="s">
        <v>653</v>
      </c>
    </row>
    <row r="335" spans="1:2" ht="16.5">
      <c r="A335" s="1511" t="s">
        <v>1250</v>
      </c>
      <c r="B335" s="1513" t="s">
        <v>654</v>
      </c>
    </row>
    <row r="336" spans="1:2" ht="16.5">
      <c r="A336" s="1511" t="s">
        <v>1251</v>
      </c>
      <c r="B336" s="1514" t="s">
        <v>655</v>
      </c>
    </row>
    <row r="337" spans="1:2" ht="16.5">
      <c r="A337" s="1511" t="s">
        <v>1252</v>
      </c>
      <c r="B337" s="1514" t="s">
        <v>656</v>
      </c>
    </row>
    <row r="338" spans="1:256" ht="16.5">
      <c r="A338" s="1511" t="s">
        <v>1253</v>
      </c>
      <c r="B338" s="1513" t="s">
        <v>657</v>
      </c>
      <c r="E338" s="1526"/>
      <c r="F338" s="1526"/>
      <c r="G338" s="1526"/>
      <c r="H338" s="1526"/>
      <c r="I338" s="1526"/>
      <c r="J338" s="1526"/>
      <c r="K338" s="1526"/>
      <c r="L338" s="1526"/>
      <c r="M338" s="1526"/>
      <c r="N338" s="1526"/>
      <c r="O338" s="1526"/>
      <c r="P338" s="1526"/>
      <c r="Q338" s="1526"/>
      <c r="R338" s="1526"/>
      <c r="S338" s="1526"/>
      <c r="T338" s="1526"/>
      <c r="U338" s="1526"/>
      <c r="V338" s="1526"/>
      <c r="W338" s="1526"/>
      <c r="X338" s="1526"/>
      <c r="Y338" s="1526"/>
      <c r="Z338" s="1526"/>
      <c r="AA338" s="1526"/>
      <c r="AB338" s="1526"/>
      <c r="AC338" s="1526"/>
      <c r="AD338" s="1526"/>
      <c r="AE338" s="1526"/>
      <c r="AF338" s="1526"/>
      <c r="AG338" s="1526"/>
      <c r="AH338" s="1526"/>
      <c r="AI338" s="1526"/>
      <c r="AJ338" s="1526"/>
      <c r="AK338" s="1526"/>
      <c r="AL338" s="1526"/>
      <c r="AM338" s="1526"/>
      <c r="AN338" s="1526"/>
      <c r="AO338" s="1526"/>
      <c r="AP338" s="1526"/>
      <c r="AQ338" s="1526"/>
      <c r="AR338" s="1526"/>
      <c r="AS338" s="1526"/>
      <c r="AT338" s="1526"/>
      <c r="AU338" s="1526"/>
      <c r="AV338" s="1526"/>
      <c r="AW338" s="1526"/>
      <c r="AX338" s="1526"/>
      <c r="AY338" s="1526"/>
      <c r="AZ338" s="1526"/>
      <c r="BA338" s="1526"/>
      <c r="BB338" s="1526"/>
      <c r="BC338" s="1526"/>
      <c r="BD338" s="1526"/>
      <c r="BE338" s="1526"/>
      <c r="BF338" s="1526"/>
      <c r="BG338" s="1526"/>
      <c r="BH338" s="1526"/>
      <c r="BI338" s="1526"/>
      <c r="BJ338" s="1526"/>
      <c r="BK338" s="1526"/>
      <c r="BL338" s="1526"/>
      <c r="BM338" s="1526"/>
      <c r="BN338" s="1526"/>
      <c r="BO338" s="1526"/>
      <c r="BP338" s="1526"/>
      <c r="BQ338" s="1526"/>
      <c r="BR338" s="1526"/>
      <c r="BS338" s="1526"/>
      <c r="BT338" s="1526"/>
      <c r="BU338" s="1526"/>
      <c r="BV338" s="1526"/>
      <c r="BW338" s="1526"/>
      <c r="BX338" s="1526"/>
      <c r="BY338" s="1526"/>
      <c r="BZ338" s="1526"/>
      <c r="CA338" s="1526"/>
      <c r="CB338" s="1526"/>
      <c r="CC338" s="1526"/>
      <c r="CD338" s="1526"/>
      <c r="CE338" s="1526"/>
      <c r="CF338" s="1526"/>
      <c r="CG338" s="1526"/>
      <c r="CH338" s="1526"/>
      <c r="CI338" s="1526"/>
      <c r="CJ338" s="1526"/>
      <c r="CK338" s="1526"/>
      <c r="CL338" s="1526"/>
      <c r="CM338" s="1526"/>
      <c r="CN338" s="1526"/>
      <c r="CO338" s="1526"/>
      <c r="CP338" s="1526"/>
      <c r="CQ338" s="1526"/>
      <c r="CR338" s="1526"/>
      <c r="CS338" s="1526"/>
      <c r="CT338" s="1526"/>
      <c r="CU338" s="1526"/>
      <c r="CV338" s="1526"/>
      <c r="CW338" s="1526"/>
      <c r="CX338" s="1526"/>
      <c r="CY338" s="1526"/>
      <c r="CZ338" s="1526"/>
      <c r="DA338" s="1526"/>
      <c r="DB338" s="1526"/>
      <c r="DC338" s="1526"/>
      <c r="DD338" s="1526"/>
      <c r="DE338" s="1526"/>
      <c r="DF338" s="1526"/>
      <c r="DG338" s="1526"/>
      <c r="DH338" s="1526"/>
      <c r="DI338" s="1526"/>
      <c r="DJ338" s="1526"/>
      <c r="DK338" s="1526"/>
      <c r="DL338" s="1526"/>
      <c r="DM338" s="1526"/>
      <c r="DN338" s="1526"/>
      <c r="DO338" s="1526"/>
      <c r="DP338" s="1526"/>
      <c r="DQ338" s="1526"/>
      <c r="DR338" s="1526"/>
      <c r="DS338" s="1526"/>
      <c r="DT338" s="1526"/>
      <c r="DU338" s="1526"/>
      <c r="DV338" s="1526"/>
      <c r="DW338" s="1526"/>
      <c r="DX338" s="1526"/>
      <c r="DY338" s="1526"/>
      <c r="DZ338" s="1526"/>
      <c r="EA338" s="1526"/>
      <c r="EB338" s="1526"/>
      <c r="EC338" s="1526"/>
      <c r="ED338" s="1526"/>
      <c r="EE338" s="1526"/>
      <c r="EF338" s="1526"/>
      <c r="EG338" s="1526"/>
      <c r="EH338" s="1526"/>
      <c r="EI338" s="1526"/>
      <c r="EJ338" s="1526"/>
      <c r="EK338" s="1526"/>
      <c r="EL338" s="1526"/>
      <c r="EM338" s="1526"/>
      <c r="EN338" s="1526"/>
      <c r="EO338" s="1526"/>
      <c r="EP338" s="1526"/>
      <c r="EQ338" s="1526"/>
      <c r="ER338" s="1526"/>
      <c r="ES338" s="1526"/>
      <c r="ET338" s="1526"/>
      <c r="EU338" s="1526"/>
      <c r="EV338" s="1526"/>
      <c r="EW338" s="1526"/>
      <c r="EX338" s="1526"/>
      <c r="EY338" s="1526"/>
      <c r="EZ338" s="1526"/>
      <c r="FA338" s="1526"/>
      <c r="FB338" s="1526"/>
      <c r="FC338" s="1526"/>
      <c r="FD338" s="1526"/>
      <c r="FE338" s="1526"/>
      <c r="FF338" s="1526"/>
      <c r="FG338" s="1526"/>
      <c r="FH338" s="1526"/>
      <c r="FI338" s="1526"/>
      <c r="FJ338" s="1526"/>
      <c r="FK338" s="1526"/>
      <c r="FL338" s="1526"/>
      <c r="FM338" s="1526"/>
      <c r="FN338" s="1526"/>
      <c r="FO338" s="1526"/>
      <c r="FP338" s="1526"/>
      <c r="FQ338" s="1526"/>
      <c r="FR338" s="1526"/>
      <c r="FS338" s="1526"/>
      <c r="FT338" s="1526"/>
      <c r="FU338" s="1526"/>
      <c r="FV338" s="1526"/>
      <c r="FW338" s="1526"/>
      <c r="FX338" s="1526"/>
      <c r="FY338" s="1526"/>
      <c r="FZ338" s="1526"/>
      <c r="GA338" s="1526"/>
      <c r="GB338" s="1526"/>
      <c r="GC338" s="1526"/>
      <c r="GD338" s="1526"/>
      <c r="GE338" s="1526"/>
      <c r="GF338" s="1526"/>
      <c r="GG338" s="1526"/>
      <c r="GH338" s="1526"/>
      <c r="GI338" s="1526"/>
      <c r="GJ338" s="1526"/>
      <c r="GK338" s="1526"/>
      <c r="GL338" s="1526"/>
      <c r="GM338" s="1526"/>
      <c r="GN338" s="1526"/>
      <c r="GO338" s="1526"/>
      <c r="GP338" s="1526"/>
      <c r="GQ338" s="1526"/>
      <c r="GR338" s="1526"/>
      <c r="GS338" s="1526"/>
      <c r="GT338" s="1526"/>
      <c r="GU338" s="1526"/>
      <c r="GV338" s="1526"/>
      <c r="GW338" s="1526"/>
      <c r="GX338" s="1526"/>
      <c r="GY338" s="1526"/>
      <c r="GZ338" s="1526"/>
      <c r="HA338" s="1526"/>
      <c r="HB338" s="1526"/>
      <c r="HC338" s="1526"/>
      <c r="HD338" s="1526"/>
      <c r="HE338" s="1526"/>
      <c r="HF338" s="1526"/>
      <c r="HG338" s="1526"/>
      <c r="HH338" s="1526"/>
      <c r="HI338" s="1526"/>
      <c r="HJ338" s="1526"/>
      <c r="HK338" s="1526"/>
      <c r="HL338" s="1526"/>
      <c r="HM338" s="1526"/>
      <c r="HN338" s="1526"/>
      <c r="HO338" s="1526"/>
      <c r="HP338" s="1526"/>
      <c r="HQ338" s="1526"/>
      <c r="HR338" s="1526"/>
      <c r="HS338" s="1526"/>
      <c r="HT338" s="1526"/>
      <c r="HU338" s="1526"/>
      <c r="HV338" s="1526"/>
      <c r="HW338" s="1526"/>
      <c r="HX338" s="1526"/>
      <c r="HY338" s="1526"/>
      <c r="HZ338" s="1526"/>
      <c r="IA338" s="1526"/>
      <c r="IB338" s="1526"/>
      <c r="IC338" s="1526"/>
      <c r="ID338" s="1526"/>
      <c r="IE338" s="1526"/>
      <c r="IF338" s="1526"/>
      <c r="IG338" s="1526"/>
      <c r="IH338" s="1526"/>
      <c r="II338" s="1526"/>
      <c r="IJ338" s="1526"/>
      <c r="IK338" s="1526"/>
      <c r="IL338" s="1526"/>
      <c r="IM338" s="1526"/>
      <c r="IN338" s="1526"/>
      <c r="IO338" s="1526"/>
      <c r="IP338" s="1526"/>
      <c r="IQ338" s="1526"/>
      <c r="IR338" s="1526"/>
      <c r="IS338" s="1526"/>
      <c r="IT338" s="1526"/>
      <c r="IU338" s="1526"/>
      <c r="IV338" s="1526"/>
    </row>
    <row r="339" spans="1:2" ht="16.5">
      <c r="A339" s="1511" t="s">
        <v>1254</v>
      </c>
      <c r="B339" s="1513" t="s">
        <v>658</v>
      </c>
    </row>
    <row r="340" spans="1:2" ht="16.5">
      <c r="A340" s="1511" t="s">
        <v>1255</v>
      </c>
      <c r="B340" s="1513" t="s">
        <v>659</v>
      </c>
    </row>
    <row r="341" spans="1:2" ht="16.5">
      <c r="A341" s="1511" t="s">
        <v>1256</v>
      </c>
      <c r="B341" s="1513" t="s">
        <v>1225</v>
      </c>
    </row>
    <row r="342" spans="1:2" ht="16.5">
      <c r="A342" s="1511" t="s">
        <v>1257</v>
      </c>
      <c r="B342" s="1513" t="s">
        <v>1226</v>
      </c>
    </row>
    <row r="343" spans="1:2" ht="16.5">
      <c r="A343" s="1511" t="s">
        <v>1258</v>
      </c>
      <c r="B343" s="1513" t="s">
        <v>660</v>
      </c>
    </row>
    <row r="344" spans="1:2" ht="16.5">
      <c r="A344" s="1511" t="s">
        <v>1259</v>
      </c>
      <c r="B344" s="1513" t="s">
        <v>661</v>
      </c>
    </row>
    <row r="345" spans="1:2" ht="16.5">
      <c r="A345" s="1511" t="s">
        <v>1260</v>
      </c>
      <c r="B345" s="1513" t="s">
        <v>1227</v>
      </c>
    </row>
    <row r="346" spans="1:2" ht="16.5">
      <c r="A346" s="1511" t="s">
        <v>1261</v>
      </c>
      <c r="B346" s="1513" t="s">
        <v>662</v>
      </c>
    </row>
    <row r="347" spans="1:2" ht="16.5">
      <c r="A347" s="1511" t="s">
        <v>1262</v>
      </c>
      <c r="B347" s="1513" t="s">
        <v>663</v>
      </c>
    </row>
    <row r="348" spans="1:2" ht="30">
      <c r="A348" s="1515" t="s">
        <v>1263</v>
      </c>
      <c r="B348" s="1516" t="s">
        <v>72</v>
      </c>
    </row>
    <row r="349" spans="1:2" ht="16.5">
      <c r="A349" s="1517" t="s">
        <v>1264</v>
      </c>
      <c r="B349" s="1518" t="s">
        <v>73</v>
      </c>
    </row>
    <row r="350" spans="1:2" ht="16.5">
      <c r="A350" s="1517" t="s">
        <v>1265</v>
      </c>
      <c r="B350" s="1518" t="s">
        <v>74</v>
      </c>
    </row>
    <row r="351" spans="1:2" ht="16.5">
      <c r="A351" s="1517" t="s">
        <v>1266</v>
      </c>
      <c r="B351" s="1518" t="s">
        <v>1228</v>
      </c>
    </row>
    <row r="352" spans="1:2" ht="16.5">
      <c r="A352" s="1511" t="s">
        <v>1267</v>
      </c>
      <c r="B352" s="1513" t="s">
        <v>75</v>
      </c>
    </row>
    <row r="353" spans="1:2" ht="16.5">
      <c r="A353" s="1511" t="s">
        <v>1268</v>
      </c>
      <c r="B353" s="1513" t="s">
        <v>76</v>
      </c>
    </row>
    <row r="354" spans="1:2" ht="16.5">
      <c r="A354" s="1511" t="s">
        <v>1269</v>
      </c>
      <c r="B354" s="1513" t="s">
        <v>1229</v>
      </c>
    </row>
    <row r="355" spans="1:5" ht="16.5">
      <c r="A355" s="1511" t="s">
        <v>1270</v>
      </c>
      <c r="B355" s="1513" t="s">
        <v>77</v>
      </c>
      <c r="E355" s="1537"/>
    </row>
    <row r="356" spans="1:5" ht="16.5">
      <c r="A356" s="1511" t="s">
        <v>1271</v>
      </c>
      <c r="B356" s="1513" t="s">
        <v>78</v>
      </c>
      <c r="E356" s="1537"/>
    </row>
    <row r="357" spans="1:5" ht="16.5">
      <c r="A357" s="1511" t="s">
        <v>1272</v>
      </c>
      <c r="B357" s="1513" t="s">
        <v>79</v>
      </c>
      <c r="E357" s="1537"/>
    </row>
    <row r="358" spans="1:5" ht="16.5">
      <c r="A358" s="1511" t="s">
        <v>1273</v>
      </c>
      <c r="B358" s="1518" t="s">
        <v>80</v>
      </c>
      <c r="E358" s="1537"/>
    </row>
    <row r="359" spans="1:5" ht="16.5">
      <c r="A359" s="1511" t="s">
        <v>1274</v>
      </c>
      <c r="B359" s="1518" t="s">
        <v>81</v>
      </c>
      <c r="E359" s="1537"/>
    </row>
    <row r="360" spans="1:5" ht="16.5">
      <c r="A360" s="1511" t="s">
        <v>1275</v>
      </c>
      <c r="B360" s="1518" t="s">
        <v>1230</v>
      </c>
      <c r="E360" s="1537"/>
    </row>
    <row r="361" spans="1:5" ht="16.5">
      <c r="A361" s="1511" t="s">
        <v>1276</v>
      </c>
      <c r="B361" s="1513" t="s">
        <v>82</v>
      </c>
      <c r="E361" s="1537"/>
    </row>
    <row r="362" spans="1:5" ht="16.5">
      <c r="A362" s="1511" t="s">
        <v>1277</v>
      </c>
      <c r="B362" s="1513" t="s">
        <v>83</v>
      </c>
      <c r="E362" s="1537"/>
    </row>
    <row r="363" spans="1:5" ht="16.5">
      <c r="A363" s="1511" t="s">
        <v>1278</v>
      </c>
      <c r="B363" s="1518" t="s">
        <v>84</v>
      </c>
      <c r="E363" s="1537"/>
    </row>
    <row r="364" spans="1:5" ht="16.5">
      <c r="A364" s="1511" t="s">
        <v>1279</v>
      </c>
      <c r="B364" s="1513" t="s">
        <v>85</v>
      </c>
      <c r="E364" s="1537"/>
    </row>
    <row r="365" spans="1:5" ht="16.5">
      <c r="A365" s="1511" t="s">
        <v>1280</v>
      </c>
      <c r="B365" s="1513" t="s">
        <v>86</v>
      </c>
      <c r="E365" s="1537"/>
    </row>
    <row r="366" spans="1:5" ht="16.5">
      <c r="A366" s="1511" t="s">
        <v>1281</v>
      </c>
      <c r="B366" s="1513" t="s">
        <v>87</v>
      </c>
      <c r="E366" s="1537"/>
    </row>
    <row r="367" spans="1:5" ht="16.5">
      <c r="A367" s="1511" t="s">
        <v>1282</v>
      </c>
      <c r="B367" s="1513" t="s">
        <v>88</v>
      </c>
      <c r="E367" s="1537"/>
    </row>
    <row r="368" spans="1:5" ht="16.5">
      <c r="A368" s="1511" t="s">
        <v>1283</v>
      </c>
      <c r="B368" s="1513" t="s">
        <v>1231</v>
      </c>
      <c r="E368" s="1537"/>
    </row>
    <row r="369" spans="1:5" ht="16.5">
      <c r="A369" s="1511" t="s">
        <v>1983</v>
      </c>
      <c r="B369" s="1513" t="s">
        <v>1984</v>
      </c>
      <c r="E369" s="1537"/>
    </row>
    <row r="370" spans="1:5" ht="16.5">
      <c r="A370" s="1511" t="s">
        <v>1284</v>
      </c>
      <c r="B370" s="1513" t="s">
        <v>445</v>
      </c>
      <c r="E370" s="1537"/>
    </row>
    <row r="371" spans="1:5" ht="16.5">
      <c r="A371" s="1519" t="s">
        <v>1285</v>
      </c>
      <c r="B371" s="1520" t="s">
        <v>446</v>
      </c>
      <c r="E371" s="1537"/>
    </row>
    <row r="372" spans="1:5" ht="16.5">
      <c r="A372" s="1521" t="s">
        <v>1286</v>
      </c>
      <c r="B372" s="1522" t="s">
        <v>447</v>
      </c>
      <c r="E372" s="1537"/>
    </row>
    <row r="373" spans="1:5" ht="16.5">
      <c r="A373" s="1521" t="s">
        <v>1287</v>
      </c>
      <c r="B373" s="1522" t="s">
        <v>448</v>
      </c>
      <c r="E373" s="1537"/>
    </row>
    <row r="374" spans="1:5" ht="16.5">
      <c r="A374" s="1521" t="s">
        <v>1288</v>
      </c>
      <c r="B374" s="1522" t="s">
        <v>449</v>
      </c>
      <c r="E374" s="1537"/>
    </row>
    <row r="375" spans="1:5" ht="17.25" thickBot="1">
      <c r="A375" s="1523" t="s">
        <v>1289</v>
      </c>
      <c r="B375" s="1524" t="s">
        <v>450</v>
      </c>
      <c r="E375" s="1537"/>
    </row>
    <row r="376" spans="1:5" ht="18">
      <c r="A376" s="1573"/>
      <c r="B376" s="1525" t="s">
        <v>1998</v>
      </c>
      <c r="E376" s="1537"/>
    </row>
    <row r="377" spans="1:5" ht="18">
      <c r="A377" s="1574"/>
      <c r="B377" s="1528" t="s">
        <v>1657</v>
      </c>
      <c r="E377" s="1537"/>
    </row>
    <row r="378" spans="1:5" ht="18">
      <c r="A378" s="1574"/>
      <c r="B378" s="1529" t="s">
        <v>1999</v>
      </c>
      <c r="E378" s="1537"/>
    </row>
    <row r="379" spans="1:5" ht="18">
      <c r="A379" s="1531" t="s">
        <v>1290</v>
      </c>
      <c r="B379" s="1530" t="s">
        <v>2000</v>
      </c>
      <c r="E379" s="1537"/>
    </row>
    <row r="380" spans="1:5" ht="18">
      <c r="A380" s="1531" t="s">
        <v>1291</v>
      </c>
      <c r="B380" s="1532" t="s">
        <v>2001</v>
      </c>
      <c r="E380" s="1537"/>
    </row>
    <row r="381" spans="1:5" ht="18">
      <c r="A381" s="1531" t="s">
        <v>1292</v>
      </c>
      <c r="B381" s="1533" t="s">
        <v>2002</v>
      </c>
      <c r="E381" s="1537"/>
    </row>
    <row r="382" spans="1:5" ht="18">
      <c r="A382" s="1531" t="s">
        <v>1293</v>
      </c>
      <c r="B382" s="1533" t="s">
        <v>2003</v>
      </c>
      <c r="E382" s="1537"/>
    </row>
    <row r="383" spans="1:5" ht="18">
      <c r="A383" s="1531" t="s">
        <v>1294</v>
      </c>
      <c r="B383" s="1533" t="s">
        <v>2004</v>
      </c>
      <c r="E383" s="1537"/>
    </row>
    <row r="384" spans="1:5" ht="18">
      <c r="A384" s="1531" t="s">
        <v>1295</v>
      </c>
      <c r="B384" s="1533" t="s">
        <v>2005</v>
      </c>
      <c r="E384" s="1537"/>
    </row>
    <row r="385" spans="1:5" ht="18">
      <c r="A385" s="1531" t="s">
        <v>1296</v>
      </c>
      <c r="B385" s="1533" t="s">
        <v>2006</v>
      </c>
      <c r="E385" s="1537"/>
    </row>
    <row r="386" spans="1:5" ht="18">
      <c r="A386" s="1531" t="s">
        <v>1297</v>
      </c>
      <c r="B386" s="1534" t="s">
        <v>2007</v>
      </c>
      <c r="E386" s="1537"/>
    </row>
    <row r="387" spans="1:5" ht="18">
      <c r="A387" s="1531" t="s">
        <v>1298</v>
      </c>
      <c r="B387" s="1534" t="s">
        <v>2008</v>
      </c>
      <c r="E387" s="1537"/>
    </row>
    <row r="388" spans="1:5" ht="18">
      <c r="A388" s="1531" t="s">
        <v>1299</v>
      </c>
      <c r="B388" s="1534" t="s">
        <v>2009</v>
      </c>
      <c r="E388" s="1537"/>
    </row>
    <row r="389" spans="1:5" ht="18">
      <c r="A389" s="1531" t="s">
        <v>1300</v>
      </c>
      <c r="B389" s="1534" t="s">
        <v>2010</v>
      </c>
      <c r="E389" s="1537"/>
    </row>
    <row r="390" spans="1:5" ht="18">
      <c r="A390" s="1531" t="s">
        <v>1301</v>
      </c>
      <c r="B390" s="1535" t="s">
        <v>2011</v>
      </c>
      <c r="E390" s="1537"/>
    </row>
    <row r="391" spans="1:5" ht="18">
      <c r="A391" s="1531" t="s">
        <v>1302</v>
      </c>
      <c r="B391" s="1535" t="s">
        <v>2012</v>
      </c>
      <c r="E391" s="1537"/>
    </row>
    <row r="392" spans="1:5" ht="18">
      <c r="A392" s="1531" t="s">
        <v>1303</v>
      </c>
      <c r="B392" s="1534" t="s">
        <v>2013</v>
      </c>
      <c r="E392" s="1537"/>
    </row>
    <row r="393" spans="1:5" ht="18">
      <c r="A393" s="1531" t="s">
        <v>1304</v>
      </c>
      <c r="B393" s="1534" t="s">
        <v>2014</v>
      </c>
      <c r="C393" s="1536" t="s">
        <v>179</v>
      </c>
      <c r="E393" s="1537"/>
    </row>
    <row r="394" spans="1:5" ht="18">
      <c r="A394" s="1531" t="s">
        <v>1305</v>
      </c>
      <c r="B394" s="1533" t="s">
        <v>2015</v>
      </c>
      <c r="C394" s="1536" t="s">
        <v>179</v>
      </c>
      <c r="E394" s="1537"/>
    </row>
    <row r="395" spans="1:5" ht="18">
      <c r="A395" s="1531" t="s">
        <v>1306</v>
      </c>
      <c r="B395" s="1534" t="s">
        <v>2016</v>
      </c>
      <c r="C395" s="1536" t="s">
        <v>179</v>
      </c>
      <c r="E395" s="1537"/>
    </row>
    <row r="396" spans="1:5" ht="18">
      <c r="A396" s="1531" t="s">
        <v>1307</v>
      </c>
      <c r="B396" s="1534" t="s">
        <v>2017</v>
      </c>
      <c r="C396" s="1536" t="s">
        <v>179</v>
      </c>
      <c r="E396" s="1537"/>
    </row>
    <row r="397" spans="1:5" ht="18">
      <c r="A397" s="1531" t="s">
        <v>1308</v>
      </c>
      <c r="B397" s="1534" t="s">
        <v>2018</v>
      </c>
      <c r="C397" s="1536" t="s">
        <v>179</v>
      </c>
      <c r="E397" s="1537"/>
    </row>
    <row r="398" spans="1:5" ht="18">
      <c r="A398" s="1531" t="s">
        <v>1309</v>
      </c>
      <c r="B398" s="1534" t="s">
        <v>2019</v>
      </c>
      <c r="C398" s="1536" t="s">
        <v>179</v>
      </c>
      <c r="E398" s="1537"/>
    </row>
    <row r="399" spans="1:5" ht="18">
      <c r="A399" s="1531" t="s">
        <v>1310</v>
      </c>
      <c r="B399" s="1534" t="s">
        <v>2020</v>
      </c>
      <c r="C399" s="1536" t="s">
        <v>179</v>
      </c>
      <c r="E399" s="1537"/>
    </row>
    <row r="400" spans="1:5" ht="18">
      <c r="A400" s="1531" t="s">
        <v>1311</v>
      </c>
      <c r="B400" s="1534" t="s">
        <v>2021</v>
      </c>
      <c r="C400" s="1536" t="s">
        <v>179</v>
      </c>
      <c r="E400" s="1537"/>
    </row>
    <row r="401" spans="1:5" ht="18">
      <c r="A401" s="1531" t="s">
        <v>1312</v>
      </c>
      <c r="B401" s="1534" t="s">
        <v>2022</v>
      </c>
      <c r="C401" s="1536" t="s">
        <v>179</v>
      </c>
      <c r="E401" s="1537"/>
    </row>
    <row r="402" spans="1:5" ht="18">
      <c r="A402" s="1531" t="s">
        <v>1313</v>
      </c>
      <c r="B402" s="1533" t="s">
        <v>2023</v>
      </c>
      <c r="C402" s="1536" t="s">
        <v>179</v>
      </c>
      <c r="E402" s="1537"/>
    </row>
    <row r="403" spans="1:5" ht="18">
      <c r="A403" s="1531" t="s">
        <v>1314</v>
      </c>
      <c r="B403" s="1534" t="s">
        <v>2024</v>
      </c>
      <c r="C403" s="1536" t="s">
        <v>179</v>
      </c>
      <c r="E403" s="1537"/>
    </row>
    <row r="404" spans="1:5" ht="18">
      <c r="A404" s="1531" t="s">
        <v>1315</v>
      </c>
      <c r="B404" s="1533" t="s">
        <v>2025</v>
      </c>
      <c r="C404" s="1536" t="s">
        <v>179</v>
      </c>
      <c r="E404" s="1537"/>
    </row>
    <row r="405" spans="1:5" ht="18">
      <c r="A405" s="1531" t="s">
        <v>1316</v>
      </c>
      <c r="B405" s="1533" t="s">
        <v>2026</v>
      </c>
      <c r="C405" s="1536" t="s">
        <v>179</v>
      </c>
      <c r="E405" s="1537"/>
    </row>
    <row r="406" spans="1:5" ht="18">
      <c r="A406" s="1531" t="s">
        <v>1317</v>
      </c>
      <c r="B406" s="1533" t="s">
        <v>2027</v>
      </c>
      <c r="C406" s="1536" t="s">
        <v>179</v>
      </c>
      <c r="E406" s="1537"/>
    </row>
    <row r="407" spans="1:5" ht="18">
      <c r="A407" s="1531" t="s">
        <v>1318</v>
      </c>
      <c r="B407" s="1533" t="s">
        <v>2028</v>
      </c>
      <c r="C407" s="1536" t="s">
        <v>179</v>
      </c>
      <c r="E407" s="1537"/>
    </row>
    <row r="408" spans="1:5" ht="18">
      <c r="A408" s="1531" t="s">
        <v>1319</v>
      </c>
      <c r="B408" s="1533" t="s">
        <v>2029</v>
      </c>
      <c r="C408" s="1536" t="s">
        <v>179</v>
      </c>
      <c r="E408" s="1537"/>
    </row>
    <row r="409" spans="1:5" ht="18">
      <c r="A409" s="1531" t="s">
        <v>1320</v>
      </c>
      <c r="B409" s="1533" t="s">
        <v>2030</v>
      </c>
      <c r="C409" s="1536" t="s">
        <v>179</v>
      </c>
      <c r="E409" s="1537"/>
    </row>
    <row r="410" spans="1:5" ht="18">
      <c r="A410" s="1531" t="s">
        <v>1321</v>
      </c>
      <c r="B410" s="1533" t="s">
        <v>2031</v>
      </c>
      <c r="C410" s="1536" t="s">
        <v>179</v>
      </c>
      <c r="E410" s="1537"/>
    </row>
    <row r="411" spans="1:5" ht="18">
      <c r="A411" s="1531" t="s">
        <v>1322</v>
      </c>
      <c r="B411" s="1533" t="s">
        <v>2032</v>
      </c>
      <c r="C411" s="1536" t="s">
        <v>179</v>
      </c>
      <c r="E411" s="1537"/>
    </row>
    <row r="412" spans="1:5" ht="18">
      <c r="A412" s="1531" t="s">
        <v>1323</v>
      </c>
      <c r="B412" s="1538" t="s">
        <v>2033</v>
      </c>
      <c r="C412" s="1536" t="s">
        <v>179</v>
      </c>
      <c r="E412" s="1537"/>
    </row>
    <row r="413" spans="1:5" ht="18">
      <c r="A413" s="1531" t="s">
        <v>1324</v>
      </c>
      <c r="B413" s="1539" t="s">
        <v>1232</v>
      </c>
      <c r="C413" s="1536" t="s">
        <v>179</v>
      </c>
      <c r="E413" s="1537"/>
    </row>
    <row r="414" spans="1:5" ht="18">
      <c r="A414" s="1575" t="s">
        <v>1325</v>
      </c>
      <c r="B414" s="1540" t="s">
        <v>1658</v>
      </c>
      <c r="C414" s="1536" t="s">
        <v>179</v>
      </c>
      <c r="E414" s="1537"/>
    </row>
    <row r="415" spans="1:5" ht="18">
      <c r="A415" s="1574" t="s">
        <v>179</v>
      </c>
      <c r="B415" s="1541" t="s">
        <v>1659</v>
      </c>
      <c r="C415" s="1536" t="s">
        <v>179</v>
      </c>
      <c r="E415" s="1537"/>
    </row>
    <row r="416" spans="1:5" ht="18">
      <c r="A416" s="1546" t="s">
        <v>1326</v>
      </c>
      <c r="B416" s="1542" t="s">
        <v>2034</v>
      </c>
      <c r="C416" s="1536" t="s">
        <v>179</v>
      </c>
      <c r="E416" s="1537"/>
    </row>
    <row r="417" spans="1:5" ht="18">
      <c r="A417" s="1531" t="s">
        <v>1327</v>
      </c>
      <c r="B417" s="1518" t="s">
        <v>2035</v>
      </c>
      <c r="C417" s="1536" t="s">
        <v>179</v>
      </c>
      <c r="E417" s="1537"/>
    </row>
    <row r="418" spans="1:5" ht="18">
      <c r="A418" s="1576" t="s">
        <v>1328</v>
      </c>
      <c r="B418" s="1543" t="s">
        <v>2036</v>
      </c>
      <c r="C418" s="1536" t="s">
        <v>179</v>
      </c>
      <c r="E418" s="1537"/>
    </row>
    <row r="419" spans="1:5" ht="18">
      <c r="A419" s="1527" t="s">
        <v>179</v>
      </c>
      <c r="B419" s="1544" t="s">
        <v>1660</v>
      </c>
      <c r="C419" s="1536" t="s">
        <v>179</v>
      </c>
      <c r="E419" s="1537"/>
    </row>
    <row r="420" spans="1:5" ht="16.5">
      <c r="A420" s="1511" t="s">
        <v>1280</v>
      </c>
      <c r="B420" s="1513" t="s">
        <v>86</v>
      </c>
      <c r="C420" s="1536" t="s">
        <v>179</v>
      </c>
      <c r="E420" s="1537"/>
    </row>
    <row r="421" spans="1:5" ht="16.5">
      <c r="A421" s="1511" t="s">
        <v>1281</v>
      </c>
      <c r="B421" s="1513" t="s">
        <v>87</v>
      </c>
      <c r="C421" s="1536" t="s">
        <v>179</v>
      </c>
      <c r="E421" s="1537"/>
    </row>
    <row r="422" spans="1:5" ht="16.5">
      <c r="A422" s="1577" t="s">
        <v>1282</v>
      </c>
      <c r="B422" s="1545" t="s">
        <v>88</v>
      </c>
      <c r="C422" s="1536" t="s">
        <v>179</v>
      </c>
      <c r="E422" s="1537"/>
    </row>
    <row r="423" spans="1:5" ht="18">
      <c r="A423" s="1574" t="s">
        <v>179</v>
      </c>
      <c r="B423" s="1544" t="s">
        <v>1661</v>
      </c>
      <c r="C423" s="1536" t="s">
        <v>179</v>
      </c>
      <c r="E423" s="1537"/>
    </row>
    <row r="424" spans="1:5" ht="18">
      <c r="A424" s="1546" t="s">
        <v>1329</v>
      </c>
      <c r="B424" s="1542" t="s">
        <v>1233</v>
      </c>
      <c r="C424" s="1536" t="s">
        <v>179</v>
      </c>
      <c r="E424" s="1537"/>
    </row>
    <row r="425" spans="1:5" ht="18">
      <c r="A425" s="1546" t="s">
        <v>1330</v>
      </c>
      <c r="B425" s="1542" t="s">
        <v>1234</v>
      </c>
      <c r="C425" s="1536" t="s">
        <v>179</v>
      </c>
      <c r="E425" s="1537"/>
    </row>
    <row r="426" spans="1:5" ht="18">
      <c r="A426" s="1546" t="s">
        <v>1331</v>
      </c>
      <c r="B426" s="1542" t="s">
        <v>180</v>
      </c>
      <c r="C426" s="1536" t="s">
        <v>179</v>
      </c>
      <c r="E426" s="1537"/>
    </row>
    <row r="427" spans="1:5" ht="18.75" thickBot="1">
      <c r="A427" s="1578" t="s">
        <v>1332</v>
      </c>
      <c r="B427" s="1547" t="s">
        <v>181</v>
      </c>
      <c r="C427" s="1536" t="s">
        <v>179</v>
      </c>
      <c r="E427" s="1537"/>
    </row>
    <row r="428" spans="1:5" ht="17.25" thickBot="1">
      <c r="A428" s="1579" t="s">
        <v>1333</v>
      </c>
      <c r="B428" s="1547" t="s">
        <v>1235</v>
      </c>
      <c r="C428" s="1536" t="s">
        <v>179</v>
      </c>
      <c r="E428" s="1537"/>
    </row>
    <row r="429" spans="1:5" ht="16.5">
      <c r="A429" s="1579" t="s">
        <v>1334</v>
      </c>
      <c r="B429" s="1548" t="s">
        <v>709</v>
      </c>
      <c r="C429" s="1536" t="s">
        <v>179</v>
      </c>
      <c r="E429" s="1537"/>
    </row>
    <row r="430" spans="1:5" ht="16.5">
      <c r="A430" s="1511" t="s">
        <v>1335</v>
      </c>
      <c r="B430" s="1513" t="s">
        <v>710</v>
      </c>
      <c r="C430" s="1536" t="s">
        <v>179</v>
      </c>
      <c r="E430" s="1537"/>
    </row>
    <row r="431" spans="1:5" ht="18.75" thickBot="1">
      <c r="A431" s="1580" t="s">
        <v>1336</v>
      </c>
      <c r="B431" s="1549" t="s">
        <v>711</v>
      </c>
      <c r="C431" s="1536" t="s">
        <v>179</v>
      </c>
      <c r="E431" s="1537"/>
    </row>
    <row r="432" spans="1:5" ht="16.5">
      <c r="A432" s="1509" t="s">
        <v>1337</v>
      </c>
      <c r="B432" s="1550" t="s">
        <v>712</v>
      </c>
      <c r="C432" s="1536" t="s">
        <v>179</v>
      </c>
      <c r="E432" s="1537"/>
    </row>
    <row r="433" spans="1:5" ht="16.5">
      <c r="A433" s="1581" t="s">
        <v>1338</v>
      </c>
      <c r="B433" s="1513" t="s">
        <v>713</v>
      </c>
      <c r="C433" s="1536" t="s">
        <v>179</v>
      </c>
      <c r="E433" s="1537"/>
    </row>
    <row r="434" spans="1:5" ht="16.5">
      <c r="A434" s="1511" t="s">
        <v>1339</v>
      </c>
      <c r="B434" s="1551" t="s">
        <v>297</v>
      </c>
      <c r="C434" s="1536" t="s">
        <v>179</v>
      </c>
      <c r="E434" s="1537"/>
    </row>
    <row r="435" spans="1:5" ht="17.25" thickBot="1">
      <c r="A435" s="1523" t="s">
        <v>1340</v>
      </c>
      <c r="B435" s="1552" t="s">
        <v>298</v>
      </c>
      <c r="C435" s="1536" t="s">
        <v>179</v>
      </c>
      <c r="E435" s="1537"/>
    </row>
    <row r="436" spans="1:5" ht="18">
      <c r="A436" s="1531" t="s">
        <v>1341</v>
      </c>
      <c r="B436" s="1553" t="s">
        <v>1662</v>
      </c>
      <c r="C436" s="1536" t="s">
        <v>179</v>
      </c>
      <c r="E436" s="1537"/>
    </row>
    <row r="437" spans="1:5" ht="18">
      <c r="A437" s="1531" t="s">
        <v>1342</v>
      </c>
      <c r="B437" s="1554" t="s">
        <v>1663</v>
      </c>
      <c r="C437" s="1536" t="s">
        <v>179</v>
      </c>
      <c r="E437" s="1537"/>
    </row>
    <row r="438" spans="1:5" ht="18">
      <c r="A438" s="1531" t="s">
        <v>1343</v>
      </c>
      <c r="B438" s="1555" t="s">
        <v>1664</v>
      </c>
      <c r="C438" s="1536" t="s">
        <v>179</v>
      </c>
      <c r="E438" s="1537"/>
    </row>
    <row r="439" spans="1:5" ht="18">
      <c r="A439" s="1531" t="s">
        <v>1344</v>
      </c>
      <c r="B439" s="1554" t="s">
        <v>1665</v>
      </c>
      <c r="C439" s="1536" t="s">
        <v>179</v>
      </c>
      <c r="E439" s="1537"/>
    </row>
    <row r="440" spans="1:5" ht="18">
      <c r="A440" s="1531" t="s">
        <v>1345</v>
      </c>
      <c r="B440" s="1554" t="s">
        <v>1666</v>
      </c>
      <c r="C440" s="1536" t="s">
        <v>179</v>
      </c>
      <c r="E440" s="1537"/>
    </row>
    <row r="441" spans="1:5" ht="18">
      <c r="A441" s="1531" t="s">
        <v>1346</v>
      </c>
      <c r="B441" s="1556" t="s">
        <v>1667</v>
      </c>
      <c r="C441" s="1536" t="s">
        <v>179</v>
      </c>
      <c r="E441" s="1537"/>
    </row>
    <row r="442" spans="1:5" ht="18">
      <c r="A442" s="1531" t="s">
        <v>1347</v>
      </c>
      <c r="B442" s="1556" t="s">
        <v>1668</v>
      </c>
      <c r="C442" s="1536" t="s">
        <v>179</v>
      </c>
      <c r="E442" s="1537"/>
    </row>
    <row r="443" spans="1:5" ht="18">
      <c r="A443" s="1531" t="s">
        <v>1348</v>
      </c>
      <c r="B443" s="1556" t="s">
        <v>1669</v>
      </c>
      <c r="C443" s="1536" t="s">
        <v>179</v>
      </c>
      <c r="E443" s="1537"/>
    </row>
    <row r="444" spans="1:5" ht="18">
      <c r="A444" s="1531" t="s">
        <v>1349</v>
      </c>
      <c r="B444" s="1556" t="s">
        <v>1670</v>
      </c>
      <c r="C444" s="1536" t="s">
        <v>179</v>
      </c>
      <c r="E444" s="1537"/>
    </row>
    <row r="445" spans="1:5" ht="18">
      <c r="A445" s="1531" t="s">
        <v>1350</v>
      </c>
      <c r="B445" s="1556" t="s">
        <v>1671</v>
      </c>
      <c r="C445" s="1536" t="s">
        <v>179</v>
      </c>
      <c r="E445" s="1537"/>
    </row>
    <row r="446" spans="1:5" ht="18">
      <c r="A446" s="1531" t="s">
        <v>1351</v>
      </c>
      <c r="B446" s="1554" t="s">
        <v>1672</v>
      </c>
      <c r="C446" s="1536" t="s">
        <v>179</v>
      </c>
      <c r="E446" s="1537"/>
    </row>
    <row r="447" spans="1:5" ht="18">
      <c r="A447" s="1531" t="s">
        <v>1352</v>
      </c>
      <c r="B447" s="1554" t="s">
        <v>1673</v>
      </c>
      <c r="C447" s="1536" t="s">
        <v>179</v>
      </c>
      <c r="E447" s="1537"/>
    </row>
    <row r="448" spans="1:5" ht="18">
      <c r="A448" s="1531" t="s">
        <v>1353</v>
      </c>
      <c r="B448" s="1554" t="s">
        <v>1674</v>
      </c>
      <c r="C448" s="1536" t="s">
        <v>179</v>
      </c>
      <c r="E448" s="1537"/>
    </row>
    <row r="449" spans="1:5" ht="18.75" thickBot="1">
      <c r="A449" s="1531" t="s">
        <v>1354</v>
      </c>
      <c r="B449" s="1557" t="s">
        <v>1675</v>
      </c>
      <c r="C449" s="1536" t="s">
        <v>179</v>
      </c>
      <c r="E449" s="1537"/>
    </row>
    <row r="450" spans="1:5" ht="18">
      <c r="A450" s="1531" t="s">
        <v>1355</v>
      </c>
      <c r="B450" s="1553" t="s">
        <v>1676</v>
      </c>
      <c r="C450" s="1536" t="s">
        <v>179</v>
      </c>
      <c r="E450" s="1537"/>
    </row>
    <row r="451" spans="1:5" ht="18">
      <c r="A451" s="1531" t="s">
        <v>1356</v>
      </c>
      <c r="B451" s="1555" t="s">
        <v>1677</v>
      </c>
      <c r="C451" s="1536" t="s">
        <v>179</v>
      </c>
      <c r="E451" s="1537"/>
    </row>
    <row r="452" spans="1:5" ht="18">
      <c r="A452" s="1531" t="s">
        <v>1357</v>
      </c>
      <c r="B452" s="1554" t="s">
        <v>1678</v>
      </c>
      <c r="C452" s="1536" t="s">
        <v>179</v>
      </c>
      <c r="E452" s="1537"/>
    </row>
    <row r="453" spans="1:5" ht="18">
      <c r="A453" s="1531" t="s">
        <v>1358</v>
      </c>
      <c r="B453" s="1554" t="s">
        <v>1679</v>
      </c>
      <c r="C453" s="1536" t="s">
        <v>179</v>
      </c>
      <c r="E453" s="1537"/>
    </row>
    <row r="454" spans="1:5" ht="18">
      <c r="A454" s="1531" t="s">
        <v>1359</v>
      </c>
      <c r="B454" s="1554" t="s">
        <v>1680</v>
      </c>
      <c r="C454" s="1536" t="s">
        <v>179</v>
      </c>
      <c r="E454" s="1537"/>
    </row>
    <row r="455" spans="1:5" ht="18">
      <c r="A455" s="1531" t="s">
        <v>1360</v>
      </c>
      <c r="B455" s="1554" t="s">
        <v>1681</v>
      </c>
      <c r="C455" s="1536" t="s">
        <v>179</v>
      </c>
      <c r="E455" s="1537"/>
    </row>
    <row r="456" spans="1:5" ht="18">
      <c r="A456" s="1531" t="s">
        <v>1361</v>
      </c>
      <c r="B456" s="1554" t="s">
        <v>1682</v>
      </c>
      <c r="C456" s="1536" t="s">
        <v>179</v>
      </c>
      <c r="E456" s="1537"/>
    </row>
    <row r="457" spans="1:5" ht="18">
      <c r="A457" s="1531" t="s">
        <v>1362</v>
      </c>
      <c r="B457" s="1554" t="s">
        <v>1683</v>
      </c>
      <c r="C457" s="1536" t="s">
        <v>179</v>
      </c>
      <c r="E457" s="1537"/>
    </row>
    <row r="458" spans="1:5" ht="18">
      <c r="A458" s="1531" t="s">
        <v>1363</v>
      </c>
      <c r="B458" s="1554" t="s">
        <v>1684</v>
      </c>
      <c r="C458" s="1536" t="s">
        <v>179</v>
      </c>
      <c r="E458" s="1537"/>
    </row>
    <row r="459" spans="1:5" ht="18">
      <c r="A459" s="1531" t="s">
        <v>1364</v>
      </c>
      <c r="B459" s="1554" t="s">
        <v>1685</v>
      </c>
      <c r="C459" s="1536" t="s">
        <v>179</v>
      </c>
      <c r="E459" s="1537"/>
    </row>
    <row r="460" spans="1:5" ht="18">
      <c r="A460" s="1531" t="s">
        <v>1365</v>
      </c>
      <c r="B460" s="1554" t="s">
        <v>1686</v>
      </c>
      <c r="C460" s="1536" t="s">
        <v>179</v>
      </c>
      <c r="E460" s="1537"/>
    </row>
    <row r="461" spans="1:5" ht="18">
      <c r="A461" s="1531" t="s">
        <v>1366</v>
      </c>
      <c r="B461" s="1554" t="s">
        <v>1687</v>
      </c>
      <c r="C461" s="1536" t="s">
        <v>179</v>
      </c>
      <c r="E461" s="1537"/>
    </row>
    <row r="462" spans="1:5" ht="18.75" thickBot="1">
      <c r="A462" s="1531" t="s">
        <v>1367</v>
      </c>
      <c r="B462" s="1557" t="s">
        <v>1688</v>
      </c>
      <c r="C462" s="1536" t="s">
        <v>179</v>
      </c>
      <c r="E462" s="1537"/>
    </row>
    <row r="463" spans="1:5" ht="18">
      <c r="A463" s="1531" t="s">
        <v>1368</v>
      </c>
      <c r="B463" s="1553" t="s">
        <v>1689</v>
      </c>
      <c r="C463" s="1536" t="s">
        <v>179</v>
      </c>
      <c r="E463" s="1537"/>
    </row>
    <row r="464" spans="1:5" ht="18">
      <c r="A464" s="1531" t="s">
        <v>1369</v>
      </c>
      <c r="B464" s="1554" t="s">
        <v>1690</v>
      </c>
      <c r="C464" s="1536" t="s">
        <v>179</v>
      </c>
      <c r="E464" s="1537"/>
    </row>
    <row r="465" spans="1:5" ht="18">
      <c r="A465" s="1531" t="s">
        <v>1370</v>
      </c>
      <c r="B465" s="1554" t="s">
        <v>1691</v>
      </c>
      <c r="C465" s="1536" t="s">
        <v>179</v>
      </c>
      <c r="E465" s="1537"/>
    </row>
    <row r="466" spans="1:5" ht="18">
      <c r="A466" s="1531" t="s">
        <v>1371</v>
      </c>
      <c r="B466" s="1554" t="s">
        <v>1692</v>
      </c>
      <c r="C466" s="1536" t="s">
        <v>179</v>
      </c>
      <c r="E466" s="1537"/>
    </row>
    <row r="467" spans="1:5" ht="18">
      <c r="A467" s="1531" t="s">
        <v>1372</v>
      </c>
      <c r="B467" s="1555" t="s">
        <v>1693</v>
      </c>
      <c r="C467" s="1536" t="s">
        <v>179</v>
      </c>
      <c r="E467" s="1537"/>
    </row>
    <row r="468" spans="1:5" ht="18">
      <c r="A468" s="1531" t="s">
        <v>1373</v>
      </c>
      <c r="B468" s="1554" t="s">
        <v>1694</v>
      </c>
      <c r="C468" s="1536" t="s">
        <v>179</v>
      </c>
      <c r="E468" s="1537"/>
    </row>
    <row r="469" spans="1:5" ht="18">
      <c r="A469" s="1531" t="s">
        <v>1374</v>
      </c>
      <c r="B469" s="1554" t="s">
        <v>1695</v>
      </c>
      <c r="C469" s="1536" t="s">
        <v>179</v>
      </c>
      <c r="E469" s="1537"/>
    </row>
    <row r="470" spans="1:5" ht="18">
      <c r="A470" s="1531" t="s">
        <v>1375</v>
      </c>
      <c r="B470" s="1554" t="s">
        <v>1696</v>
      </c>
      <c r="C470" s="1536" t="s">
        <v>179</v>
      </c>
      <c r="E470" s="1537"/>
    </row>
    <row r="471" spans="1:5" ht="18">
      <c r="A471" s="1531" t="s">
        <v>1376</v>
      </c>
      <c r="B471" s="1554" t="s">
        <v>1697</v>
      </c>
      <c r="C471" s="1536" t="s">
        <v>179</v>
      </c>
      <c r="E471" s="1537"/>
    </row>
    <row r="472" spans="1:5" ht="18">
      <c r="A472" s="1531" t="s">
        <v>1377</v>
      </c>
      <c r="B472" s="1554" t="s">
        <v>1698</v>
      </c>
      <c r="C472" s="1536" t="s">
        <v>179</v>
      </c>
      <c r="E472" s="1537"/>
    </row>
    <row r="473" spans="1:5" ht="18">
      <c r="A473" s="1531" t="s">
        <v>1378</v>
      </c>
      <c r="B473" s="1554" t="s">
        <v>1699</v>
      </c>
      <c r="C473" s="1536" t="s">
        <v>179</v>
      </c>
      <c r="E473" s="1537"/>
    </row>
    <row r="474" spans="1:5" ht="18.75" thickBot="1">
      <c r="A474" s="1531" t="s">
        <v>1379</v>
      </c>
      <c r="B474" s="1557" t="s">
        <v>1700</v>
      </c>
      <c r="C474" s="1536" t="s">
        <v>179</v>
      </c>
      <c r="E474" s="1537"/>
    </row>
    <row r="475" spans="1:5" ht="18">
      <c r="A475" s="1531" t="s">
        <v>1380</v>
      </c>
      <c r="B475" s="1558" t="s">
        <v>1701</v>
      </c>
      <c r="C475" s="1536" t="s">
        <v>179</v>
      </c>
      <c r="E475" s="1537"/>
    </row>
    <row r="476" spans="1:5" ht="18">
      <c r="A476" s="1531" t="s">
        <v>1381</v>
      </c>
      <c r="B476" s="1554" t="s">
        <v>1702</v>
      </c>
      <c r="C476" s="1536" t="s">
        <v>179</v>
      </c>
      <c r="E476" s="1537"/>
    </row>
    <row r="477" spans="1:5" ht="18">
      <c r="A477" s="1531" t="s">
        <v>1382</v>
      </c>
      <c r="B477" s="1554" t="s">
        <v>1703</v>
      </c>
      <c r="C477" s="1536" t="s">
        <v>179</v>
      </c>
      <c r="E477" s="1537"/>
    </row>
    <row r="478" spans="1:5" ht="18">
      <c r="A478" s="1531" t="s">
        <v>1383</v>
      </c>
      <c r="B478" s="1554" t="s">
        <v>1704</v>
      </c>
      <c r="C478" s="1536" t="s">
        <v>179</v>
      </c>
      <c r="E478" s="1537"/>
    </row>
    <row r="479" spans="1:5" ht="18">
      <c r="A479" s="1531" t="s">
        <v>1384</v>
      </c>
      <c r="B479" s="1554" t="s">
        <v>1705</v>
      </c>
      <c r="C479" s="1536" t="s">
        <v>179</v>
      </c>
      <c r="E479" s="1537"/>
    </row>
    <row r="480" spans="1:5" ht="18">
      <c r="A480" s="1531" t="s">
        <v>1385</v>
      </c>
      <c r="B480" s="1554" t="s">
        <v>1706</v>
      </c>
      <c r="C480" s="1536" t="s">
        <v>179</v>
      </c>
      <c r="E480" s="1537"/>
    </row>
    <row r="481" spans="1:5" ht="18">
      <c r="A481" s="1531" t="s">
        <v>1386</v>
      </c>
      <c r="B481" s="1554" t="s">
        <v>1707</v>
      </c>
      <c r="C481" s="1536" t="s">
        <v>179</v>
      </c>
      <c r="E481" s="1537"/>
    </row>
    <row r="482" spans="1:5" ht="18">
      <c r="A482" s="1531" t="s">
        <v>1387</v>
      </c>
      <c r="B482" s="1554" t="s">
        <v>1708</v>
      </c>
      <c r="C482" s="1536" t="s">
        <v>179</v>
      </c>
      <c r="E482" s="1537"/>
    </row>
    <row r="483" spans="1:5" ht="18">
      <c r="A483" s="1531" t="s">
        <v>1388</v>
      </c>
      <c r="B483" s="1554" t="s">
        <v>1709</v>
      </c>
      <c r="C483" s="1536" t="s">
        <v>179</v>
      </c>
      <c r="E483" s="1537"/>
    </row>
    <row r="484" spans="1:5" ht="18.75" thickBot="1">
      <c r="A484" s="1531" t="s">
        <v>1389</v>
      </c>
      <c r="B484" s="1557" t="s">
        <v>1710</v>
      </c>
      <c r="C484" s="1536" t="s">
        <v>179</v>
      </c>
      <c r="E484" s="1537"/>
    </row>
    <row r="485" spans="1:5" ht="18">
      <c r="A485" s="1531" t="s">
        <v>1390</v>
      </c>
      <c r="B485" s="1553" t="s">
        <v>1711</v>
      </c>
      <c r="C485" s="1536" t="s">
        <v>179</v>
      </c>
      <c r="E485" s="1537"/>
    </row>
    <row r="486" spans="1:5" ht="18">
      <c r="A486" s="1531" t="s">
        <v>1391</v>
      </c>
      <c r="B486" s="1554" t="s">
        <v>1712</v>
      </c>
      <c r="C486" s="1536" t="s">
        <v>179</v>
      </c>
      <c r="E486" s="1537"/>
    </row>
    <row r="487" spans="1:5" ht="18">
      <c r="A487" s="1531" t="s">
        <v>1392</v>
      </c>
      <c r="B487" s="1554" t="s">
        <v>1713</v>
      </c>
      <c r="C487" s="1536" t="s">
        <v>179</v>
      </c>
      <c r="E487" s="1537"/>
    </row>
    <row r="488" spans="1:5" ht="18">
      <c r="A488" s="1531" t="s">
        <v>1393</v>
      </c>
      <c r="B488" s="1555" t="s">
        <v>1714</v>
      </c>
      <c r="C488" s="1536" t="s">
        <v>179</v>
      </c>
      <c r="E488" s="1537"/>
    </row>
    <row r="489" spans="1:5" ht="18">
      <c r="A489" s="1531" t="s">
        <v>1394</v>
      </c>
      <c r="B489" s="1554" t="s">
        <v>1715</v>
      </c>
      <c r="C489" s="1536" t="s">
        <v>179</v>
      </c>
      <c r="E489" s="1537"/>
    </row>
    <row r="490" spans="1:5" ht="18">
      <c r="A490" s="1531" t="s">
        <v>1395</v>
      </c>
      <c r="B490" s="1554" t="s">
        <v>1716</v>
      </c>
      <c r="C490" s="1536" t="s">
        <v>179</v>
      </c>
      <c r="E490" s="1537"/>
    </row>
    <row r="491" spans="1:5" ht="18">
      <c r="A491" s="1531" t="s">
        <v>1396</v>
      </c>
      <c r="B491" s="1554" t="s">
        <v>1717</v>
      </c>
      <c r="C491" s="1536" t="s">
        <v>179</v>
      </c>
      <c r="E491" s="1537"/>
    </row>
    <row r="492" spans="1:5" ht="18">
      <c r="A492" s="1531" t="s">
        <v>1397</v>
      </c>
      <c r="B492" s="1554" t="s">
        <v>1718</v>
      </c>
      <c r="C492" s="1536" t="s">
        <v>179</v>
      </c>
      <c r="E492" s="1537"/>
    </row>
    <row r="493" spans="1:5" ht="18">
      <c r="A493" s="1531" t="s">
        <v>1398</v>
      </c>
      <c r="B493" s="1554" t="s">
        <v>1719</v>
      </c>
      <c r="C493" s="1536" t="s">
        <v>179</v>
      </c>
      <c r="E493" s="1537"/>
    </row>
    <row r="494" spans="1:5" ht="18">
      <c r="A494" s="1531" t="s">
        <v>1399</v>
      </c>
      <c r="B494" s="1554" t="s">
        <v>1720</v>
      </c>
      <c r="C494" s="1536" t="s">
        <v>179</v>
      </c>
      <c r="E494" s="1537"/>
    </row>
    <row r="495" spans="1:5" ht="18.75" thickBot="1">
      <c r="A495" s="1531" t="s">
        <v>1400</v>
      </c>
      <c r="B495" s="1557" t="s">
        <v>1721</v>
      </c>
      <c r="C495" s="1536" t="s">
        <v>179</v>
      </c>
      <c r="E495" s="1537"/>
    </row>
    <row r="496" spans="1:5" ht="18">
      <c r="A496" s="1531" t="s">
        <v>1401</v>
      </c>
      <c r="B496" s="1553" t="s">
        <v>1722</v>
      </c>
      <c r="C496" s="1536" t="s">
        <v>179</v>
      </c>
      <c r="E496" s="1537"/>
    </row>
    <row r="497" spans="1:5" ht="18">
      <c r="A497" s="1531" t="s">
        <v>1402</v>
      </c>
      <c r="B497" s="1554" t="s">
        <v>1723</v>
      </c>
      <c r="C497" s="1536" t="s">
        <v>179</v>
      </c>
      <c r="E497" s="1537"/>
    </row>
    <row r="498" spans="1:5" ht="18">
      <c r="A498" s="1531" t="s">
        <v>1403</v>
      </c>
      <c r="B498" s="1555" t="s">
        <v>1724</v>
      </c>
      <c r="C498" s="1536" t="s">
        <v>179</v>
      </c>
      <c r="E498" s="1537"/>
    </row>
    <row r="499" spans="1:5" ht="18">
      <c r="A499" s="1531" t="s">
        <v>1404</v>
      </c>
      <c r="B499" s="1554" t="s">
        <v>1725</v>
      </c>
      <c r="C499" s="1536" t="s">
        <v>179</v>
      </c>
      <c r="E499" s="1537"/>
    </row>
    <row r="500" spans="1:5" ht="18">
      <c r="A500" s="1531" t="s">
        <v>1405</v>
      </c>
      <c r="B500" s="1554" t="s">
        <v>1726</v>
      </c>
      <c r="C500" s="1536" t="s">
        <v>179</v>
      </c>
      <c r="E500" s="1537"/>
    </row>
    <row r="501" spans="1:5" ht="18">
      <c r="A501" s="1531" t="s">
        <v>1406</v>
      </c>
      <c r="B501" s="1554" t="s">
        <v>1727</v>
      </c>
      <c r="C501" s="1536" t="s">
        <v>179</v>
      </c>
      <c r="E501" s="1537"/>
    </row>
    <row r="502" spans="1:5" ht="18">
      <c r="A502" s="1531" t="s">
        <v>1407</v>
      </c>
      <c r="B502" s="1554" t="s">
        <v>1728</v>
      </c>
      <c r="C502" s="1536" t="s">
        <v>179</v>
      </c>
      <c r="E502" s="1537"/>
    </row>
    <row r="503" spans="1:5" ht="18">
      <c r="A503" s="1531" t="s">
        <v>1408</v>
      </c>
      <c r="B503" s="1554" t="s">
        <v>1729</v>
      </c>
      <c r="C503" s="1536" t="s">
        <v>179</v>
      </c>
      <c r="E503" s="1537"/>
    </row>
    <row r="504" spans="1:5" ht="18">
      <c r="A504" s="1531" t="s">
        <v>1409</v>
      </c>
      <c r="B504" s="1554" t="s">
        <v>1730</v>
      </c>
      <c r="C504" s="1536" t="s">
        <v>179</v>
      </c>
      <c r="E504" s="1537"/>
    </row>
    <row r="505" spans="1:5" ht="18.75" thickBot="1">
      <c r="A505" s="1531" t="s">
        <v>1410</v>
      </c>
      <c r="B505" s="1557" t="s">
        <v>1731</v>
      </c>
      <c r="C505" s="1536" t="s">
        <v>179</v>
      </c>
      <c r="E505" s="1537"/>
    </row>
    <row r="506" spans="1:5" ht="18">
      <c r="A506" s="1531" t="s">
        <v>1411</v>
      </c>
      <c r="B506" s="1558" t="s">
        <v>1732</v>
      </c>
      <c r="C506" s="1536" t="s">
        <v>179</v>
      </c>
      <c r="E506" s="1537"/>
    </row>
    <row r="507" spans="1:5" ht="18">
      <c r="A507" s="1531" t="s">
        <v>1412</v>
      </c>
      <c r="B507" s="1554" t="s">
        <v>1733</v>
      </c>
      <c r="C507" s="1536" t="s">
        <v>179</v>
      </c>
      <c r="E507" s="1537"/>
    </row>
    <row r="508" spans="1:5" ht="18">
      <c r="A508" s="1531" t="s">
        <v>1413</v>
      </c>
      <c r="B508" s="1554" t="s">
        <v>1734</v>
      </c>
      <c r="C508" s="1536" t="s">
        <v>179</v>
      </c>
      <c r="E508" s="1537"/>
    </row>
    <row r="509" spans="1:5" ht="18.75" thickBot="1">
      <c r="A509" s="1531" t="s">
        <v>1414</v>
      </c>
      <c r="B509" s="1557" t="s">
        <v>1735</v>
      </c>
      <c r="C509" s="1536" t="s">
        <v>179</v>
      </c>
      <c r="E509" s="1537"/>
    </row>
    <row r="510" spans="1:5" ht="18">
      <c r="A510" s="1531" t="s">
        <v>1415</v>
      </c>
      <c r="B510" s="1553" t="s">
        <v>1736</v>
      </c>
      <c r="C510" s="1536" t="s">
        <v>179</v>
      </c>
      <c r="E510" s="1537"/>
    </row>
    <row r="511" spans="1:5" ht="18">
      <c r="A511" s="1531" t="s">
        <v>1416</v>
      </c>
      <c r="B511" s="1554" t="s">
        <v>1737</v>
      </c>
      <c r="C511" s="1536" t="s">
        <v>179</v>
      </c>
      <c r="E511" s="1537"/>
    </row>
    <row r="512" spans="1:5" ht="18">
      <c r="A512" s="1531" t="s">
        <v>1417</v>
      </c>
      <c r="B512" s="1555" t="s">
        <v>1738</v>
      </c>
      <c r="C512" s="1536" t="s">
        <v>179</v>
      </c>
      <c r="E512" s="1537"/>
    </row>
    <row r="513" spans="1:5" ht="18">
      <c r="A513" s="1531" t="s">
        <v>1418</v>
      </c>
      <c r="B513" s="1554" t="s">
        <v>1739</v>
      </c>
      <c r="C513" s="1536" t="s">
        <v>179</v>
      </c>
      <c r="E513" s="1537"/>
    </row>
    <row r="514" spans="1:5" ht="18">
      <c r="A514" s="1531" t="s">
        <v>1419</v>
      </c>
      <c r="B514" s="1554" t="s">
        <v>1740</v>
      </c>
      <c r="C514" s="1536" t="s">
        <v>179</v>
      </c>
      <c r="E514" s="1537"/>
    </row>
    <row r="515" spans="1:5" ht="18">
      <c r="A515" s="1531" t="s">
        <v>1420</v>
      </c>
      <c r="B515" s="1554" t="s">
        <v>1741</v>
      </c>
      <c r="C515" s="1536" t="s">
        <v>179</v>
      </c>
      <c r="E515" s="1537"/>
    </row>
    <row r="516" spans="1:5" ht="18">
      <c r="A516" s="1531" t="s">
        <v>1421</v>
      </c>
      <c r="B516" s="1554" t="s">
        <v>1742</v>
      </c>
      <c r="C516" s="1536" t="s">
        <v>179</v>
      </c>
      <c r="E516" s="1537"/>
    </row>
    <row r="517" spans="1:5" ht="18.75" thickBot="1">
      <c r="A517" s="1531" t="s">
        <v>1422</v>
      </c>
      <c r="B517" s="1557" t="s">
        <v>1743</v>
      </c>
      <c r="C517" s="1536" t="s">
        <v>179</v>
      </c>
      <c r="E517" s="1537"/>
    </row>
    <row r="518" spans="1:5" ht="18">
      <c r="A518" s="1531" t="s">
        <v>1423</v>
      </c>
      <c r="B518" s="1553" t="s">
        <v>1744</v>
      </c>
      <c r="C518" s="1536" t="s">
        <v>179</v>
      </c>
      <c r="E518" s="1537"/>
    </row>
    <row r="519" spans="1:5" ht="18">
      <c r="A519" s="1531" t="s">
        <v>1424</v>
      </c>
      <c r="B519" s="1554" t="s">
        <v>1745</v>
      </c>
      <c r="C519" s="1536" t="s">
        <v>179</v>
      </c>
      <c r="E519" s="1537"/>
    </row>
    <row r="520" spans="1:5" ht="18">
      <c r="A520" s="1531" t="s">
        <v>1425</v>
      </c>
      <c r="B520" s="1554" t="s">
        <v>1746</v>
      </c>
      <c r="C520" s="1536" t="s">
        <v>179</v>
      </c>
      <c r="E520" s="1537"/>
    </row>
    <row r="521" spans="1:5" ht="18">
      <c r="A521" s="1531" t="s">
        <v>1426</v>
      </c>
      <c r="B521" s="1554" t="s">
        <v>1747</v>
      </c>
      <c r="C521" s="1536" t="s">
        <v>179</v>
      </c>
      <c r="E521" s="1537"/>
    </row>
    <row r="522" spans="1:5" ht="18">
      <c r="A522" s="1531" t="s">
        <v>1427</v>
      </c>
      <c r="B522" s="1555" t="s">
        <v>1748</v>
      </c>
      <c r="C522" s="1536" t="s">
        <v>179</v>
      </c>
      <c r="E522" s="1537"/>
    </row>
    <row r="523" spans="1:5" ht="18">
      <c r="A523" s="1531" t="s">
        <v>1428</v>
      </c>
      <c r="B523" s="1554" t="s">
        <v>1749</v>
      </c>
      <c r="C523" s="1536" t="s">
        <v>179</v>
      </c>
      <c r="E523" s="1537"/>
    </row>
    <row r="524" spans="1:5" ht="18.75" thickBot="1">
      <c r="A524" s="1531" t="s">
        <v>1429</v>
      </c>
      <c r="B524" s="1557" t="s">
        <v>1750</v>
      </c>
      <c r="C524" s="1536" t="s">
        <v>179</v>
      </c>
      <c r="E524" s="1537"/>
    </row>
    <row r="525" spans="1:5" ht="18">
      <c r="A525" s="1531" t="s">
        <v>1430</v>
      </c>
      <c r="B525" s="1553" t="s">
        <v>1751</v>
      </c>
      <c r="C525" s="1536" t="s">
        <v>179</v>
      </c>
      <c r="E525" s="1537"/>
    </row>
    <row r="526" spans="1:5" ht="18">
      <c r="A526" s="1531" t="s">
        <v>1431</v>
      </c>
      <c r="B526" s="1554" t="s">
        <v>1752</v>
      </c>
      <c r="C526" s="1536" t="s">
        <v>179</v>
      </c>
      <c r="E526" s="1537"/>
    </row>
    <row r="527" spans="1:5" ht="18">
      <c r="A527" s="1531" t="s">
        <v>1432</v>
      </c>
      <c r="B527" s="1554" t="s">
        <v>1753</v>
      </c>
      <c r="C527" s="1536" t="s">
        <v>179</v>
      </c>
      <c r="E527" s="1537"/>
    </row>
    <row r="528" spans="1:5" ht="18">
      <c r="A528" s="1531" t="s">
        <v>1433</v>
      </c>
      <c r="B528" s="1554" t="s">
        <v>1754</v>
      </c>
      <c r="C528" s="1536" t="s">
        <v>179</v>
      </c>
      <c r="E528" s="1537"/>
    </row>
    <row r="529" spans="1:5" ht="18">
      <c r="A529" s="1531" t="s">
        <v>1434</v>
      </c>
      <c r="B529" s="1555" t="s">
        <v>1755</v>
      </c>
      <c r="C529" s="1536" t="s">
        <v>179</v>
      </c>
      <c r="E529" s="1537"/>
    </row>
    <row r="530" spans="1:5" ht="18">
      <c r="A530" s="1531" t="s">
        <v>1435</v>
      </c>
      <c r="B530" s="1554" t="s">
        <v>1756</v>
      </c>
      <c r="C530" s="1536" t="s">
        <v>179</v>
      </c>
      <c r="E530" s="1537"/>
    </row>
    <row r="531" spans="1:5" ht="18">
      <c r="A531" s="1531" t="s">
        <v>1436</v>
      </c>
      <c r="B531" s="1554" t="s">
        <v>1757</v>
      </c>
      <c r="C531" s="1536" t="s">
        <v>179</v>
      </c>
      <c r="E531" s="1537"/>
    </row>
    <row r="532" spans="1:5" ht="18">
      <c r="A532" s="1531" t="s">
        <v>1437</v>
      </c>
      <c r="B532" s="1554" t="s">
        <v>1758</v>
      </c>
      <c r="C532" s="1536" t="s">
        <v>179</v>
      </c>
      <c r="E532" s="1537"/>
    </row>
    <row r="533" spans="1:5" ht="18.75" thickBot="1">
      <c r="A533" s="1531" t="s">
        <v>1438</v>
      </c>
      <c r="B533" s="1557" t="s">
        <v>1759</v>
      </c>
      <c r="C533" s="1536" t="s">
        <v>179</v>
      </c>
      <c r="E533" s="1537"/>
    </row>
    <row r="534" spans="1:5" ht="18">
      <c r="A534" s="1531" t="s">
        <v>1439</v>
      </c>
      <c r="B534" s="1553" t="s">
        <v>1760</v>
      </c>
      <c r="C534" s="1536" t="s">
        <v>179</v>
      </c>
      <c r="E534" s="1537"/>
    </row>
    <row r="535" spans="1:5" ht="18">
      <c r="A535" s="1531" t="s">
        <v>1440</v>
      </c>
      <c r="B535" s="1554" t="s">
        <v>1761</v>
      </c>
      <c r="C535" s="1536" t="s">
        <v>179</v>
      </c>
      <c r="E535" s="1537"/>
    </row>
    <row r="536" spans="1:5" ht="18">
      <c r="A536" s="1531" t="s">
        <v>1441</v>
      </c>
      <c r="B536" s="1555" t="s">
        <v>1762</v>
      </c>
      <c r="C536" s="1536" t="s">
        <v>179</v>
      </c>
      <c r="E536" s="1537"/>
    </row>
    <row r="537" spans="1:5" ht="18">
      <c r="A537" s="1531" t="s">
        <v>1442</v>
      </c>
      <c r="B537" s="1554" t="s">
        <v>1763</v>
      </c>
      <c r="C537" s="1536" t="s">
        <v>179</v>
      </c>
      <c r="E537" s="1537"/>
    </row>
    <row r="538" spans="1:5" ht="18">
      <c r="A538" s="1531" t="s">
        <v>1443</v>
      </c>
      <c r="B538" s="1554" t="s">
        <v>1764</v>
      </c>
      <c r="C538" s="1536" t="s">
        <v>179</v>
      </c>
      <c r="E538" s="1537"/>
    </row>
    <row r="539" spans="1:5" ht="18">
      <c r="A539" s="1531" t="s">
        <v>1444</v>
      </c>
      <c r="B539" s="1554" t="s">
        <v>1765</v>
      </c>
      <c r="C539" s="1536" t="s">
        <v>179</v>
      </c>
      <c r="E539" s="1537"/>
    </row>
    <row r="540" spans="1:5" ht="18">
      <c r="A540" s="1531" t="s">
        <v>1445</v>
      </c>
      <c r="B540" s="1554" t="s">
        <v>1766</v>
      </c>
      <c r="C540" s="1536" t="s">
        <v>179</v>
      </c>
      <c r="E540" s="1537"/>
    </row>
    <row r="541" spans="1:5" ht="18.75" thickBot="1">
      <c r="A541" s="1531" t="s">
        <v>1446</v>
      </c>
      <c r="B541" s="1557" t="s">
        <v>1767</v>
      </c>
      <c r="C541" s="1536" t="s">
        <v>179</v>
      </c>
      <c r="E541" s="1537"/>
    </row>
    <row r="542" spans="1:5" ht="18">
      <c r="A542" s="1531" t="s">
        <v>1447</v>
      </c>
      <c r="B542" s="1553" t="s">
        <v>1768</v>
      </c>
      <c r="C542" s="1536" t="s">
        <v>179</v>
      </c>
      <c r="E542" s="1537"/>
    </row>
    <row r="543" spans="1:5" ht="18">
      <c r="A543" s="1531" t="s">
        <v>1448</v>
      </c>
      <c r="B543" s="1554" t="s">
        <v>1769</v>
      </c>
      <c r="C543" s="1536" t="s">
        <v>179</v>
      </c>
      <c r="E543" s="1537"/>
    </row>
    <row r="544" spans="1:5" ht="18">
      <c r="A544" s="1531" t="s">
        <v>1449</v>
      </c>
      <c r="B544" s="1554" t="s">
        <v>1770</v>
      </c>
      <c r="C544" s="1536" t="s">
        <v>179</v>
      </c>
      <c r="E544" s="1537"/>
    </row>
    <row r="545" spans="1:5" ht="18">
      <c r="A545" s="1531" t="s">
        <v>1450</v>
      </c>
      <c r="B545" s="1554" t="s">
        <v>1771</v>
      </c>
      <c r="C545" s="1536" t="s">
        <v>179</v>
      </c>
      <c r="E545" s="1537"/>
    </row>
    <row r="546" spans="1:5" ht="18">
      <c r="A546" s="1531" t="s">
        <v>1451</v>
      </c>
      <c r="B546" s="1554" t="s">
        <v>1772</v>
      </c>
      <c r="C546" s="1536" t="s">
        <v>179</v>
      </c>
      <c r="E546" s="1537"/>
    </row>
    <row r="547" spans="1:5" ht="18">
      <c r="A547" s="1531" t="s">
        <v>1452</v>
      </c>
      <c r="B547" s="1554" t="s">
        <v>1773</v>
      </c>
      <c r="C547" s="1536" t="s">
        <v>179</v>
      </c>
      <c r="E547" s="1537"/>
    </row>
    <row r="548" spans="1:5" ht="18">
      <c r="A548" s="1531" t="s">
        <v>1453</v>
      </c>
      <c r="B548" s="1554" t="s">
        <v>1774</v>
      </c>
      <c r="C548" s="1536" t="s">
        <v>179</v>
      </c>
      <c r="E548" s="1537"/>
    </row>
    <row r="549" spans="1:5" ht="18">
      <c r="A549" s="1531" t="s">
        <v>1454</v>
      </c>
      <c r="B549" s="1554" t="s">
        <v>1775</v>
      </c>
      <c r="C549" s="1536" t="s">
        <v>179</v>
      </c>
      <c r="E549" s="1537"/>
    </row>
    <row r="550" spans="1:5" ht="18">
      <c r="A550" s="1531" t="s">
        <v>1455</v>
      </c>
      <c r="B550" s="1555" t="s">
        <v>1776</v>
      </c>
      <c r="C550" s="1536" t="s">
        <v>179</v>
      </c>
      <c r="E550" s="1537"/>
    </row>
    <row r="551" spans="1:5" ht="18">
      <c r="A551" s="1531" t="s">
        <v>1456</v>
      </c>
      <c r="B551" s="1554" t="s">
        <v>1777</v>
      </c>
      <c r="C551" s="1536" t="s">
        <v>179</v>
      </c>
      <c r="E551" s="1537"/>
    </row>
    <row r="552" spans="1:5" ht="18.75" thickBot="1">
      <c r="A552" s="1531" t="s">
        <v>1457</v>
      </c>
      <c r="B552" s="1557" t="s">
        <v>1778</v>
      </c>
      <c r="C552" s="1536" t="s">
        <v>179</v>
      </c>
      <c r="E552" s="1537"/>
    </row>
    <row r="553" spans="1:5" ht="18">
      <c r="A553" s="1531" t="s">
        <v>1458</v>
      </c>
      <c r="B553" s="1553" t="s">
        <v>1779</v>
      </c>
      <c r="C553" s="1536" t="s">
        <v>179</v>
      </c>
      <c r="E553" s="1537"/>
    </row>
    <row r="554" spans="1:5" ht="18">
      <c r="A554" s="1531" t="s">
        <v>1459</v>
      </c>
      <c r="B554" s="1554" t="s">
        <v>1780</v>
      </c>
      <c r="C554" s="1536" t="s">
        <v>179</v>
      </c>
      <c r="E554" s="1537"/>
    </row>
    <row r="555" spans="1:5" ht="18">
      <c r="A555" s="1531" t="s">
        <v>1460</v>
      </c>
      <c r="B555" s="1554" t="s">
        <v>1781</v>
      </c>
      <c r="C555" s="1536" t="s">
        <v>179</v>
      </c>
      <c r="E555" s="1537"/>
    </row>
    <row r="556" spans="1:5" ht="18">
      <c r="A556" s="1531" t="s">
        <v>1461</v>
      </c>
      <c r="B556" s="1554" t="s">
        <v>1782</v>
      </c>
      <c r="C556" s="1536" t="s">
        <v>179</v>
      </c>
      <c r="E556" s="1537"/>
    </row>
    <row r="557" spans="1:5" ht="18">
      <c r="A557" s="1531" t="s">
        <v>1462</v>
      </c>
      <c r="B557" s="1554" t="s">
        <v>1783</v>
      </c>
      <c r="C557" s="1536" t="s">
        <v>179</v>
      </c>
      <c r="E557" s="1537"/>
    </row>
    <row r="558" spans="1:5" ht="18">
      <c r="A558" s="1531" t="s">
        <v>1463</v>
      </c>
      <c r="B558" s="1555" t="s">
        <v>1784</v>
      </c>
      <c r="C558" s="1536" t="s">
        <v>179</v>
      </c>
      <c r="E558" s="1537"/>
    </row>
    <row r="559" spans="1:5" ht="18">
      <c r="A559" s="1531" t="s">
        <v>1464</v>
      </c>
      <c r="B559" s="1554" t="s">
        <v>1785</v>
      </c>
      <c r="C559" s="1536" t="s">
        <v>179</v>
      </c>
      <c r="E559" s="1537"/>
    </row>
    <row r="560" spans="1:5" ht="18">
      <c r="A560" s="1531" t="s">
        <v>1465</v>
      </c>
      <c r="B560" s="1554" t="s">
        <v>1786</v>
      </c>
      <c r="C560" s="1536" t="s">
        <v>179</v>
      </c>
      <c r="E560" s="1537"/>
    </row>
    <row r="561" spans="1:5" ht="18">
      <c r="A561" s="1531" t="s">
        <v>1466</v>
      </c>
      <c r="B561" s="1554" t="s">
        <v>1787</v>
      </c>
      <c r="C561" s="1536" t="s">
        <v>179</v>
      </c>
      <c r="E561" s="1537"/>
    </row>
    <row r="562" spans="1:5" ht="18">
      <c r="A562" s="1531" t="s">
        <v>1467</v>
      </c>
      <c r="B562" s="1554" t="s">
        <v>1788</v>
      </c>
      <c r="C562" s="1536" t="s">
        <v>179</v>
      </c>
      <c r="E562" s="1537"/>
    </row>
    <row r="563" spans="1:5" ht="18">
      <c r="A563" s="1531" t="s">
        <v>1468</v>
      </c>
      <c r="B563" s="1559" t="s">
        <v>1789</v>
      </c>
      <c r="C563" s="1536" t="s">
        <v>179</v>
      </c>
      <c r="E563" s="1537"/>
    </row>
    <row r="564" spans="1:5" ht="18.75" thickBot="1">
      <c r="A564" s="1531" t="s">
        <v>1469</v>
      </c>
      <c r="B564" s="1557" t="s">
        <v>1790</v>
      </c>
      <c r="C564" s="1536" t="s">
        <v>179</v>
      </c>
      <c r="E564" s="1537"/>
    </row>
    <row r="565" spans="1:5" ht="18">
      <c r="A565" s="1531" t="s">
        <v>1470</v>
      </c>
      <c r="B565" s="1553" t="s">
        <v>1791</v>
      </c>
      <c r="C565" s="1536" t="s">
        <v>179</v>
      </c>
      <c r="E565" s="1537"/>
    </row>
    <row r="566" spans="1:5" ht="18">
      <c r="A566" s="1531" t="s">
        <v>1471</v>
      </c>
      <c r="B566" s="1554" t="s">
        <v>1792</v>
      </c>
      <c r="C566" s="1536" t="s">
        <v>179</v>
      </c>
      <c r="E566" s="1537"/>
    </row>
    <row r="567" spans="1:5" ht="18">
      <c r="A567" s="1531" t="s">
        <v>1472</v>
      </c>
      <c r="B567" s="1554" t="s">
        <v>1793</v>
      </c>
      <c r="C567" s="1536" t="s">
        <v>179</v>
      </c>
      <c r="E567" s="1537"/>
    </row>
    <row r="568" spans="1:5" ht="18">
      <c r="A568" s="1531" t="s">
        <v>1473</v>
      </c>
      <c r="B568" s="1555" t="s">
        <v>1794</v>
      </c>
      <c r="C568" s="1536" t="s">
        <v>179</v>
      </c>
      <c r="E568" s="1537"/>
    </row>
    <row r="569" spans="1:5" ht="18">
      <c r="A569" s="1531" t="s">
        <v>1474</v>
      </c>
      <c r="B569" s="1554" t="s">
        <v>1795</v>
      </c>
      <c r="C569" s="1536" t="s">
        <v>179</v>
      </c>
      <c r="E569" s="1537"/>
    </row>
    <row r="570" spans="1:5" ht="18.75" thickBot="1">
      <c r="A570" s="1531" t="s">
        <v>1475</v>
      </c>
      <c r="B570" s="1557" t="s">
        <v>1796</v>
      </c>
      <c r="C570" s="1536" t="s">
        <v>179</v>
      </c>
      <c r="E570" s="1537"/>
    </row>
    <row r="571" spans="1:5" ht="18">
      <c r="A571" s="1531" t="s">
        <v>1476</v>
      </c>
      <c r="B571" s="1560" t="s">
        <v>1797</v>
      </c>
      <c r="C571" s="1536" t="s">
        <v>179</v>
      </c>
      <c r="E571" s="1537"/>
    </row>
    <row r="572" spans="1:5" ht="18">
      <c r="A572" s="1531" t="s">
        <v>1477</v>
      </c>
      <c r="B572" s="1554" t="s">
        <v>1798</v>
      </c>
      <c r="C572" s="1536" t="s">
        <v>179</v>
      </c>
      <c r="E572" s="1537"/>
    </row>
    <row r="573" spans="1:5" ht="18">
      <c r="A573" s="1531" t="s">
        <v>1478</v>
      </c>
      <c r="B573" s="1554" t="s">
        <v>1799</v>
      </c>
      <c r="C573" s="1536" t="s">
        <v>179</v>
      </c>
      <c r="E573" s="1537"/>
    </row>
    <row r="574" spans="1:5" ht="18">
      <c r="A574" s="1531" t="s">
        <v>1479</v>
      </c>
      <c r="B574" s="1554" t="s">
        <v>1800</v>
      </c>
      <c r="C574" s="1536" t="s">
        <v>179</v>
      </c>
      <c r="E574" s="1537"/>
    </row>
    <row r="575" spans="1:5" ht="18">
      <c r="A575" s="1531" t="s">
        <v>1480</v>
      </c>
      <c r="B575" s="1554" t="s">
        <v>1801</v>
      </c>
      <c r="C575" s="1536" t="s">
        <v>179</v>
      </c>
      <c r="E575" s="1537"/>
    </row>
    <row r="576" spans="1:5" ht="18">
      <c r="A576" s="1531" t="s">
        <v>1481</v>
      </c>
      <c r="B576" s="1554" t="s">
        <v>1802</v>
      </c>
      <c r="C576" s="1536" t="s">
        <v>179</v>
      </c>
      <c r="E576" s="1537"/>
    </row>
    <row r="577" spans="1:5" ht="18">
      <c r="A577" s="1531" t="s">
        <v>1482</v>
      </c>
      <c r="B577" s="1554" t="s">
        <v>1803</v>
      </c>
      <c r="C577" s="1536" t="s">
        <v>179</v>
      </c>
      <c r="E577" s="1537"/>
    </row>
    <row r="578" spans="1:5" ht="18">
      <c r="A578" s="1531" t="s">
        <v>1483</v>
      </c>
      <c r="B578" s="1555" t="s">
        <v>1804</v>
      </c>
      <c r="C578" s="1536" t="s">
        <v>179</v>
      </c>
      <c r="E578" s="1537"/>
    </row>
    <row r="579" spans="1:5" ht="18">
      <c r="A579" s="1531" t="s">
        <v>1484</v>
      </c>
      <c r="B579" s="1554" t="s">
        <v>1805</v>
      </c>
      <c r="C579" s="1536" t="s">
        <v>179</v>
      </c>
      <c r="E579" s="1537"/>
    </row>
    <row r="580" spans="1:5" ht="18">
      <c r="A580" s="1531" t="s">
        <v>1485</v>
      </c>
      <c r="B580" s="1554" t="s">
        <v>1806</v>
      </c>
      <c r="C580" s="1536" t="s">
        <v>179</v>
      </c>
      <c r="E580" s="1537"/>
    </row>
    <row r="581" spans="1:5" ht="18.75" thickBot="1">
      <c r="A581" s="1531" t="s">
        <v>1486</v>
      </c>
      <c r="B581" s="1557" t="s">
        <v>1807</v>
      </c>
      <c r="C581" s="1536" t="s">
        <v>179</v>
      </c>
      <c r="E581" s="1537"/>
    </row>
    <row r="582" spans="1:5" ht="18">
      <c r="A582" s="1531" t="s">
        <v>1487</v>
      </c>
      <c r="B582" s="1560" t="s">
        <v>1808</v>
      </c>
      <c r="C582" s="1536" t="s">
        <v>179</v>
      </c>
      <c r="E582" s="1537"/>
    </row>
    <row r="583" spans="1:5" ht="18">
      <c r="A583" s="1531" t="s">
        <v>1488</v>
      </c>
      <c r="B583" s="1554" t="s">
        <v>1809</v>
      </c>
      <c r="C583" s="1536" t="s">
        <v>179</v>
      </c>
      <c r="E583" s="1537"/>
    </row>
    <row r="584" spans="1:5" ht="18">
      <c r="A584" s="1531" t="s">
        <v>1489</v>
      </c>
      <c r="B584" s="1554" t="s">
        <v>1810</v>
      </c>
      <c r="C584" s="1536" t="s">
        <v>179</v>
      </c>
      <c r="E584" s="1537"/>
    </row>
    <row r="585" spans="1:5" ht="18">
      <c r="A585" s="1531" t="s">
        <v>1490</v>
      </c>
      <c r="B585" s="1554" t="s">
        <v>1811</v>
      </c>
      <c r="C585" s="1536" t="s">
        <v>179</v>
      </c>
      <c r="E585" s="1537"/>
    </row>
    <row r="586" spans="1:5" ht="18">
      <c r="A586" s="1531" t="s">
        <v>1491</v>
      </c>
      <c r="B586" s="1554" t="s">
        <v>1812</v>
      </c>
      <c r="C586" s="1536" t="s">
        <v>179</v>
      </c>
      <c r="E586" s="1537"/>
    </row>
    <row r="587" spans="1:5" ht="18">
      <c r="A587" s="1531" t="s">
        <v>1492</v>
      </c>
      <c r="B587" s="1554" t="s">
        <v>1813</v>
      </c>
      <c r="C587" s="1536" t="s">
        <v>179</v>
      </c>
      <c r="E587" s="1537"/>
    </row>
    <row r="588" spans="1:5" ht="18">
      <c r="A588" s="1531" t="s">
        <v>1493</v>
      </c>
      <c r="B588" s="1554" t="s">
        <v>1814</v>
      </c>
      <c r="C588" s="1536" t="s">
        <v>179</v>
      </c>
      <c r="E588" s="1537"/>
    </row>
    <row r="589" spans="1:5" ht="18">
      <c r="A589" s="1531" t="s">
        <v>1494</v>
      </c>
      <c r="B589" s="1554" t="s">
        <v>1815</v>
      </c>
      <c r="C589" s="1536" t="s">
        <v>179</v>
      </c>
      <c r="E589" s="1537"/>
    </row>
    <row r="590" spans="1:5" ht="18">
      <c r="A590" s="1531" t="s">
        <v>1495</v>
      </c>
      <c r="B590" s="1555" t="s">
        <v>1816</v>
      </c>
      <c r="C590" s="1536" t="s">
        <v>179</v>
      </c>
      <c r="E590" s="1537"/>
    </row>
    <row r="591" spans="1:5" ht="18">
      <c r="A591" s="1531" t="s">
        <v>1496</v>
      </c>
      <c r="B591" s="1554" t="s">
        <v>1817</v>
      </c>
      <c r="C591" s="1536" t="s">
        <v>179</v>
      </c>
      <c r="E591" s="1537"/>
    </row>
    <row r="592" spans="1:5" ht="18">
      <c r="A592" s="1531" t="s">
        <v>1497</v>
      </c>
      <c r="B592" s="1554" t="s">
        <v>1818</v>
      </c>
      <c r="C592" s="1536" t="s">
        <v>179</v>
      </c>
      <c r="E592" s="1537"/>
    </row>
    <row r="593" spans="1:5" ht="18">
      <c r="A593" s="1531" t="s">
        <v>1498</v>
      </c>
      <c r="B593" s="1554" t="s">
        <v>1819</v>
      </c>
      <c r="C593" s="1536" t="s">
        <v>179</v>
      </c>
      <c r="E593" s="1537"/>
    </row>
    <row r="594" spans="1:5" ht="18">
      <c r="A594" s="1531" t="s">
        <v>1499</v>
      </c>
      <c r="B594" s="1554" t="s">
        <v>1820</v>
      </c>
      <c r="C594" s="1536" t="s">
        <v>179</v>
      </c>
      <c r="E594" s="1537"/>
    </row>
    <row r="595" spans="1:5" ht="18">
      <c r="A595" s="1531" t="s">
        <v>1500</v>
      </c>
      <c r="B595" s="1554" t="s">
        <v>1821</v>
      </c>
      <c r="C595" s="1536" t="s">
        <v>179</v>
      </c>
      <c r="E595" s="1537"/>
    </row>
    <row r="596" spans="1:5" ht="18">
      <c r="A596" s="1531" t="s">
        <v>1501</v>
      </c>
      <c r="B596" s="1554" t="s">
        <v>1822</v>
      </c>
      <c r="C596" s="1536" t="s">
        <v>179</v>
      </c>
      <c r="E596" s="1537"/>
    </row>
    <row r="597" spans="1:5" ht="18">
      <c r="A597" s="1531" t="s">
        <v>1502</v>
      </c>
      <c r="B597" s="1554" t="s">
        <v>1823</v>
      </c>
      <c r="C597" s="1536" t="s">
        <v>179</v>
      </c>
      <c r="E597" s="1537"/>
    </row>
    <row r="598" spans="1:5" ht="18">
      <c r="A598" s="1531" t="s">
        <v>1503</v>
      </c>
      <c r="B598" s="1554" t="s">
        <v>1824</v>
      </c>
      <c r="C598" s="1536" t="s">
        <v>179</v>
      </c>
      <c r="E598" s="1537"/>
    </row>
    <row r="599" spans="1:5" ht="18.75" thickBot="1">
      <c r="A599" s="1531" t="s">
        <v>1504</v>
      </c>
      <c r="B599" s="1561" t="s">
        <v>1825</v>
      </c>
      <c r="C599" s="1536" t="s">
        <v>179</v>
      </c>
      <c r="E599" s="1537"/>
    </row>
    <row r="600" spans="1:5" ht="18">
      <c r="A600" s="1531" t="s">
        <v>1505</v>
      </c>
      <c r="B600" s="1553" t="s">
        <v>1826</v>
      </c>
      <c r="C600" s="1536" t="s">
        <v>179</v>
      </c>
      <c r="E600" s="1537"/>
    </row>
    <row r="601" spans="1:5" ht="18">
      <c r="A601" s="1531" t="s">
        <v>1506</v>
      </c>
      <c r="B601" s="1554" t="s">
        <v>1827</v>
      </c>
      <c r="C601" s="1536" t="s">
        <v>179</v>
      </c>
      <c r="E601" s="1537"/>
    </row>
    <row r="602" spans="1:5" ht="18">
      <c r="A602" s="1531" t="s">
        <v>1507</v>
      </c>
      <c r="B602" s="1554" t="s">
        <v>1828</v>
      </c>
      <c r="C602" s="1536" t="s">
        <v>179</v>
      </c>
      <c r="E602" s="1537"/>
    </row>
    <row r="603" spans="1:5" ht="18.75">
      <c r="A603" s="1531" t="s">
        <v>1508</v>
      </c>
      <c r="B603" s="1554" t="s">
        <v>1829</v>
      </c>
      <c r="C603" s="1536" t="s">
        <v>179</v>
      </c>
      <c r="E603" s="1537"/>
    </row>
    <row r="604" spans="1:5" ht="19.5">
      <c r="A604" s="1531" t="s">
        <v>1509</v>
      </c>
      <c r="B604" s="1555" t="s">
        <v>1830</v>
      </c>
      <c r="C604" s="1536" t="s">
        <v>179</v>
      </c>
      <c r="E604" s="1537"/>
    </row>
    <row r="605" spans="1:5" ht="18.75">
      <c r="A605" s="1531" t="s">
        <v>1510</v>
      </c>
      <c r="B605" s="1554" t="s">
        <v>1831</v>
      </c>
      <c r="C605" s="1536" t="s">
        <v>179</v>
      </c>
      <c r="E605" s="1537"/>
    </row>
    <row r="606" spans="1:5" ht="19.5" thickBot="1">
      <c r="A606" s="1531" t="s">
        <v>1511</v>
      </c>
      <c r="B606" s="1557" t="s">
        <v>1832</v>
      </c>
      <c r="C606" s="1536" t="s">
        <v>179</v>
      </c>
      <c r="E606" s="1537"/>
    </row>
    <row r="607" spans="1:5" ht="18.75">
      <c r="A607" s="1531" t="s">
        <v>1512</v>
      </c>
      <c r="B607" s="1553" t="s">
        <v>1833</v>
      </c>
      <c r="C607" s="1536" t="s">
        <v>179</v>
      </c>
      <c r="E607" s="1537"/>
    </row>
    <row r="608" spans="1:5" ht="18.75">
      <c r="A608" s="1531" t="s">
        <v>1513</v>
      </c>
      <c r="B608" s="1554" t="s">
        <v>1692</v>
      </c>
      <c r="C608" s="1536" t="s">
        <v>179</v>
      </c>
      <c r="E608" s="1537"/>
    </row>
    <row r="609" spans="1:5" ht="18.75">
      <c r="A609" s="1531" t="s">
        <v>1514</v>
      </c>
      <c r="B609" s="1554" t="s">
        <v>1834</v>
      </c>
      <c r="C609" s="1536" t="s">
        <v>179</v>
      </c>
      <c r="E609" s="1537"/>
    </row>
    <row r="610" spans="1:5" ht="18.75">
      <c r="A610" s="1531" t="s">
        <v>1515</v>
      </c>
      <c r="B610" s="1554" t="s">
        <v>1835</v>
      </c>
      <c r="C610" s="1536" t="s">
        <v>179</v>
      </c>
      <c r="E610" s="1537"/>
    </row>
    <row r="611" spans="1:5" ht="18.75">
      <c r="A611" s="1531" t="s">
        <v>1516</v>
      </c>
      <c r="B611" s="1554" t="s">
        <v>1836</v>
      </c>
      <c r="C611" s="1536" t="s">
        <v>179</v>
      </c>
      <c r="E611" s="1537"/>
    </row>
    <row r="612" spans="1:5" ht="19.5">
      <c r="A612" s="1531" t="s">
        <v>1517</v>
      </c>
      <c r="B612" s="1555" t="s">
        <v>1837</v>
      </c>
      <c r="C612" s="1536" t="s">
        <v>179</v>
      </c>
      <c r="E612" s="1537"/>
    </row>
    <row r="613" spans="1:5" ht="18.75">
      <c r="A613" s="1531" t="s">
        <v>1518</v>
      </c>
      <c r="B613" s="1554" t="s">
        <v>1838</v>
      </c>
      <c r="C613" s="1536" t="s">
        <v>179</v>
      </c>
      <c r="E613" s="1537"/>
    </row>
    <row r="614" spans="1:5" ht="19.5" thickBot="1">
      <c r="A614" s="1531" t="s">
        <v>1519</v>
      </c>
      <c r="B614" s="1557" t="s">
        <v>1839</v>
      </c>
      <c r="C614" s="1536" t="s">
        <v>179</v>
      </c>
      <c r="E614" s="1537"/>
    </row>
    <row r="615" spans="1:5" ht="18.75">
      <c r="A615" s="1531" t="s">
        <v>1520</v>
      </c>
      <c r="B615" s="1553" t="s">
        <v>1840</v>
      </c>
      <c r="C615" s="1536" t="s">
        <v>179</v>
      </c>
      <c r="E615" s="1537"/>
    </row>
    <row r="616" spans="1:5" ht="18.75">
      <c r="A616" s="1531" t="s">
        <v>1521</v>
      </c>
      <c r="B616" s="1554" t="s">
        <v>1841</v>
      </c>
      <c r="C616" s="1536" t="s">
        <v>179</v>
      </c>
      <c r="E616" s="1537"/>
    </row>
    <row r="617" spans="1:5" ht="18.75">
      <c r="A617" s="1531" t="s">
        <v>1522</v>
      </c>
      <c r="B617" s="1554" t="s">
        <v>1842</v>
      </c>
      <c r="C617" s="1536" t="s">
        <v>179</v>
      </c>
      <c r="E617" s="1537"/>
    </row>
    <row r="618" spans="1:5" ht="18.75">
      <c r="A618" s="1531" t="s">
        <v>1523</v>
      </c>
      <c r="B618" s="1554" t="s">
        <v>1843</v>
      </c>
      <c r="C618" s="1536" t="s">
        <v>179</v>
      </c>
      <c r="E618" s="1537"/>
    </row>
    <row r="619" spans="1:5" ht="19.5">
      <c r="A619" s="1531" t="s">
        <v>1524</v>
      </c>
      <c r="B619" s="1555" t="s">
        <v>1844</v>
      </c>
      <c r="C619" s="1536" t="s">
        <v>179</v>
      </c>
      <c r="E619" s="1537"/>
    </row>
    <row r="620" spans="1:5" ht="18.75">
      <c r="A620" s="1531" t="s">
        <v>1525</v>
      </c>
      <c r="B620" s="1554" t="s">
        <v>1845</v>
      </c>
      <c r="C620" s="1536" t="s">
        <v>179</v>
      </c>
      <c r="E620" s="1537"/>
    </row>
    <row r="621" spans="1:5" ht="19.5" thickBot="1">
      <c r="A621" s="1531" t="s">
        <v>1526</v>
      </c>
      <c r="B621" s="1557" t="s">
        <v>1846</v>
      </c>
      <c r="C621" s="1536" t="s">
        <v>179</v>
      </c>
      <c r="E621" s="1537"/>
    </row>
    <row r="622" spans="1:5" ht="18.75">
      <c r="A622" s="1531" t="s">
        <v>1527</v>
      </c>
      <c r="B622" s="1553" t="s">
        <v>1847</v>
      </c>
      <c r="C622" s="1536" t="s">
        <v>179</v>
      </c>
      <c r="E622" s="1537"/>
    </row>
    <row r="623" spans="1:5" ht="18.75">
      <c r="A623" s="1531" t="s">
        <v>1528</v>
      </c>
      <c r="B623" s="1554" t="s">
        <v>1848</v>
      </c>
      <c r="C623" s="1536" t="s">
        <v>179</v>
      </c>
      <c r="E623" s="1537"/>
    </row>
    <row r="624" spans="1:5" ht="19.5">
      <c r="A624" s="1531" t="s">
        <v>1529</v>
      </c>
      <c r="B624" s="1555" t="s">
        <v>1849</v>
      </c>
      <c r="C624" s="1536" t="s">
        <v>179</v>
      </c>
      <c r="E624" s="1537"/>
    </row>
    <row r="625" spans="1:5" ht="19.5" thickBot="1">
      <c r="A625" s="1531" t="s">
        <v>1530</v>
      </c>
      <c r="B625" s="1557" t="s">
        <v>1850</v>
      </c>
      <c r="C625" s="1536" t="s">
        <v>179</v>
      </c>
      <c r="E625" s="1537"/>
    </row>
    <row r="626" spans="1:5" ht="18.75">
      <c r="A626" s="1531" t="s">
        <v>1531</v>
      </c>
      <c r="B626" s="1553" t="s">
        <v>1851</v>
      </c>
      <c r="C626" s="1536" t="s">
        <v>179</v>
      </c>
      <c r="E626" s="1537"/>
    </row>
    <row r="627" spans="1:5" ht="18.75">
      <c r="A627" s="1531" t="s">
        <v>1532</v>
      </c>
      <c r="B627" s="1554" t="s">
        <v>1852</v>
      </c>
      <c r="C627" s="1536" t="s">
        <v>179</v>
      </c>
      <c r="E627" s="1537"/>
    </row>
    <row r="628" spans="1:5" ht="18.75">
      <c r="A628" s="1531" t="s">
        <v>1533</v>
      </c>
      <c r="B628" s="1554" t="s">
        <v>1853</v>
      </c>
      <c r="C628" s="1536" t="s">
        <v>179</v>
      </c>
      <c r="E628" s="1537"/>
    </row>
    <row r="629" spans="1:5" ht="18.75">
      <c r="A629" s="1531" t="s">
        <v>1534</v>
      </c>
      <c r="B629" s="1554" t="s">
        <v>1854</v>
      </c>
      <c r="C629" s="1536" t="s">
        <v>179</v>
      </c>
      <c r="E629" s="1537"/>
    </row>
    <row r="630" spans="1:5" ht="18.75">
      <c r="A630" s="1531" t="s">
        <v>1535</v>
      </c>
      <c r="B630" s="1554" t="s">
        <v>1855</v>
      </c>
      <c r="C630" s="1536" t="s">
        <v>179</v>
      </c>
      <c r="E630" s="1537"/>
    </row>
    <row r="631" spans="1:5" ht="18.75">
      <c r="A631" s="1531" t="s">
        <v>1536</v>
      </c>
      <c r="B631" s="1554" t="s">
        <v>1856</v>
      </c>
      <c r="C631" s="1536" t="s">
        <v>179</v>
      </c>
      <c r="E631" s="1537"/>
    </row>
    <row r="632" spans="1:5" ht="18.75">
      <c r="A632" s="1531" t="s">
        <v>1537</v>
      </c>
      <c r="B632" s="1554" t="s">
        <v>1857</v>
      </c>
      <c r="C632" s="1536" t="s">
        <v>179</v>
      </c>
      <c r="E632" s="1537"/>
    </row>
    <row r="633" spans="1:5" ht="18.75">
      <c r="A633" s="1531" t="s">
        <v>1538</v>
      </c>
      <c r="B633" s="1554" t="s">
        <v>1858</v>
      </c>
      <c r="C633" s="1536" t="s">
        <v>179</v>
      </c>
      <c r="E633" s="1537"/>
    </row>
    <row r="634" spans="1:5" ht="19.5">
      <c r="A634" s="1531" t="s">
        <v>1539</v>
      </c>
      <c r="B634" s="1555" t="s">
        <v>1859</v>
      </c>
      <c r="C634" s="1536" t="s">
        <v>179</v>
      </c>
      <c r="E634" s="1537"/>
    </row>
    <row r="635" spans="1:5" ht="19.5" thickBot="1">
      <c r="A635" s="1531" t="s">
        <v>1540</v>
      </c>
      <c r="B635" s="1557" t="s">
        <v>1860</v>
      </c>
      <c r="C635" s="1536" t="s">
        <v>179</v>
      </c>
      <c r="E635" s="1537"/>
    </row>
    <row r="636" spans="1:5" ht="18.75">
      <c r="A636" s="1531" t="s">
        <v>1541</v>
      </c>
      <c r="B636" s="1553" t="s">
        <v>311</v>
      </c>
      <c r="C636" s="1536" t="s">
        <v>179</v>
      </c>
      <c r="E636" s="1537"/>
    </row>
    <row r="637" spans="1:5" ht="18.75">
      <c r="A637" s="1531" t="s">
        <v>1542</v>
      </c>
      <c r="B637" s="1554" t="s">
        <v>312</v>
      </c>
      <c r="C637" s="1536" t="s">
        <v>179</v>
      </c>
      <c r="E637" s="1537"/>
    </row>
    <row r="638" spans="1:5" ht="18.75">
      <c r="A638" s="1531" t="s">
        <v>1543</v>
      </c>
      <c r="B638" s="1554" t="s">
        <v>313</v>
      </c>
      <c r="C638" s="1536" t="s">
        <v>179</v>
      </c>
      <c r="E638" s="1537"/>
    </row>
    <row r="639" spans="1:5" ht="18.75">
      <c r="A639" s="1531" t="s">
        <v>1544</v>
      </c>
      <c r="B639" s="1554" t="s">
        <v>314</v>
      </c>
      <c r="C639" s="1536" t="s">
        <v>179</v>
      </c>
      <c r="E639" s="1537"/>
    </row>
    <row r="640" spans="1:5" ht="18.75">
      <c r="A640" s="1531" t="s">
        <v>1545</v>
      </c>
      <c r="B640" s="1554" t="s">
        <v>315</v>
      </c>
      <c r="C640" s="1536" t="s">
        <v>179</v>
      </c>
      <c r="E640" s="1537"/>
    </row>
    <row r="641" spans="1:5" ht="18.75">
      <c r="A641" s="1531" t="s">
        <v>1546</v>
      </c>
      <c r="B641" s="1554" t="s">
        <v>316</v>
      </c>
      <c r="C641" s="1536" t="s">
        <v>179</v>
      </c>
      <c r="E641" s="1537"/>
    </row>
    <row r="642" spans="1:5" ht="18.75">
      <c r="A642" s="1531" t="s">
        <v>1547</v>
      </c>
      <c r="B642" s="1554" t="s">
        <v>317</v>
      </c>
      <c r="C642" s="1536" t="s">
        <v>179</v>
      </c>
      <c r="E642" s="1537"/>
    </row>
    <row r="643" spans="1:5" ht="18.75">
      <c r="A643" s="1531" t="s">
        <v>1548</v>
      </c>
      <c r="B643" s="1554" t="s">
        <v>318</v>
      </c>
      <c r="C643" s="1536" t="s">
        <v>179</v>
      </c>
      <c r="E643" s="1537"/>
    </row>
    <row r="644" spans="1:5" ht="18.75">
      <c r="A644" s="1531" t="s">
        <v>1549</v>
      </c>
      <c r="B644" s="1554" t="s">
        <v>736</v>
      </c>
      <c r="C644" s="1536" t="s">
        <v>179</v>
      </c>
      <c r="E644" s="1537"/>
    </row>
    <row r="645" spans="1:5" ht="18.75">
      <c r="A645" s="1531" t="s">
        <v>1550</v>
      </c>
      <c r="B645" s="1554" t="s">
        <v>737</v>
      </c>
      <c r="C645" s="1536" t="s">
        <v>179</v>
      </c>
      <c r="E645" s="1537"/>
    </row>
    <row r="646" spans="1:5" ht="18.75">
      <c r="A646" s="1531" t="s">
        <v>1551</v>
      </c>
      <c r="B646" s="1554" t="s">
        <v>738</v>
      </c>
      <c r="C646" s="1536" t="s">
        <v>179</v>
      </c>
      <c r="E646" s="1537"/>
    </row>
    <row r="647" spans="1:5" ht="18.75">
      <c r="A647" s="1531" t="s">
        <v>1552</v>
      </c>
      <c r="B647" s="1554" t="s">
        <v>739</v>
      </c>
      <c r="C647" s="1536" t="s">
        <v>179</v>
      </c>
      <c r="E647" s="1537"/>
    </row>
    <row r="648" spans="1:5" ht="18.75">
      <c r="A648" s="1531" t="s">
        <v>1553</v>
      </c>
      <c r="B648" s="1554" t="s">
        <v>740</v>
      </c>
      <c r="C648" s="1536" t="s">
        <v>179</v>
      </c>
      <c r="E648" s="1537"/>
    </row>
    <row r="649" spans="1:5" ht="18.75">
      <c r="A649" s="1531" t="s">
        <v>1554</v>
      </c>
      <c r="B649" s="1554" t="s">
        <v>741</v>
      </c>
      <c r="C649" s="1536" t="s">
        <v>179</v>
      </c>
      <c r="E649" s="1537"/>
    </row>
    <row r="650" spans="1:5" ht="18.75">
      <c r="A650" s="1531" t="s">
        <v>1555</v>
      </c>
      <c r="B650" s="1554" t="s">
        <v>742</v>
      </c>
      <c r="C650" s="1536" t="s">
        <v>179</v>
      </c>
      <c r="E650" s="1537"/>
    </row>
    <row r="651" spans="1:5" ht="18.75">
      <c r="A651" s="1531" t="s">
        <v>1556</v>
      </c>
      <c r="B651" s="1554" t="s">
        <v>743</v>
      </c>
      <c r="C651" s="1536" t="s">
        <v>179</v>
      </c>
      <c r="E651" s="1537"/>
    </row>
    <row r="652" spans="1:5" ht="18.75">
      <c r="A652" s="1531" t="s">
        <v>1557</v>
      </c>
      <c r="B652" s="1554" t="s">
        <v>744</v>
      </c>
      <c r="C652" s="1536" t="s">
        <v>179</v>
      </c>
      <c r="E652" s="1537"/>
    </row>
    <row r="653" spans="1:5" ht="18.75">
      <c r="A653" s="1531" t="s">
        <v>1558</v>
      </c>
      <c r="B653" s="1554" t="s">
        <v>745</v>
      </c>
      <c r="C653" s="1536" t="s">
        <v>179</v>
      </c>
      <c r="E653" s="1537"/>
    </row>
    <row r="654" spans="1:5" ht="18.75">
      <c r="A654" s="1531" t="s">
        <v>1559</v>
      </c>
      <c r="B654" s="1554" t="s">
        <v>746</v>
      </c>
      <c r="C654" s="1536" t="s">
        <v>179</v>
      </c>
      <c r="E654" s="1537"/>
    </row>
    <row r="655" spans="1:5" ht="18.75">
      <c r="A655" s="1531" t="s">
        <v>1560</v>
      </c>
      <c r="B655" s="1554" t="s">
        <v>747</v>
      </c>
      <c r="C655" s="1536" t="s">
        <v>179</v>
      </c>
      <c r="E655" s="1537"/>
    </row>
    <row r="656" spans="1:5" ht="18.75">
      <c r="A656" s="1531" t="s">
        <v>1561</v>
      </c>
      <c r="B656" s="1554" t="s">
        <v>748</v>
      </c>
      <c r="C656" s="1536" t="s">
        <v>179</v>
      </c>
      <c r="E656" s="1537"/>
    </row>
    <row r="657" spans="1:5" ht="18.75">
      <c r="A657" s="1531" t="s">
        <v>1562</v>
      </c>
      <c r="B657" s="1554" t="s">
        <v>749</v>
      </c>
      <c r="C657" s="1536" t="s">
        <v>179</v>
      </c>
      <c r="E657" s="1537"/>
    </row>
    <row r="658" spans="1:5" ht="18.75">
      <c r="A658" s="1531" t="s">
        <v>1563</v>
      </c>
      <c r="B658" s="1554" t="s">
        <v>750</v>
      </c>
      <c r="C658" s="1536" t="s">
        <v>179</v>
      </c>
      <c r="E658" s="1537"/>
    </row>
    <row r="659" spans="1:5" ht="18.75">
      <c r="A659" s="1531" t="s">
        <v>1564</v>
      </c>
      <c r="B659" s="1554" t="s">
        <v>751</v>
      </c>
      <c r="C659" s="1536" t="s">
        <v>179</v>
      </c>
      <c r="E659" s="1537"/>
    </row>
    <row r="660" spans="1:5" ht="20.25" thickBot="1">
      <c r="A660" s="1531" t="s">
        <v>1565</v>
      </c>
      <c r="B660" s="1562" t="s">
        <v>752</v>
      </c>
      <c r="C660" s="1536" t="s">
        <v>179</v>
      </c>
      <c r="E660" s="1537"/>
    </row>
    <row r="661" spans="1:5" ht="18.75">
      <c r="A661" s="1531" t="s">
        <v>1566</v>
      </c>
      <c r="B661" s="1553" t="s">
        <v>1861</v>
      </c>
      <c r="C661" s="1536" t="s">
        <v>179</v>
      </c>
      <c r="E661" s="1537"/>
    </row>
    <row r="662" spans="1:5" ht="18.75">
      <c r="A662" s="1531" t="s">
        <v>1567</v>
      </c>
      <c r="B662" s="1554" t="s">
        <v>1862</v>
      </c>
      <c r="C662" s="1536" t="s">
        <v>179</v>
      </c>
      <c r="E662" s="1537"/>
    </row>
    <row r="663" spans="1:5" ht="18.75">
      <c r="A663" s="1531" t="s">
        <v>1568</v>
      </c>
      <c r="B663" s="1554" t="s">
        <v>1863</v>
      </c>
      <c r="C663" s="1536" t="s">
        <v>179</v>
      </c>
      <c r="E663" s="1537"/>
    </row>
    <row r="664" spans="1:5" ht="18.75">
      <c r="A664" s="1531" t="s">
        <v>1569</v>
      </c>
      <c r="B664" s="1554" t="s">
        <v>1864</v>
      </c>
      <c r="C664" s="1536" t="s">
        <v>179</v>
      </c>
      <c r="E664" s="1537"/>
    </row>
    <row r="665" spans="1:5" ht="18.75">
      <c r="A665" s="1531" t="s">
        <v>1570</v>
      </c>
      <c r="B665" s="1554" t="s">
        <v>1865</v>
      </c>
      <c r="C665" s="1536" t="s">
        <v>179</v>
      </c>
      <c r="E665" s="1537"/>
    </row>
    <row r="666" spans="1:5" ht="18.75">
      <c r="A666" s="1531" t="s">
        <v>1571</v>
      </c>
      <c r="B666" s="1554" t="s">
        <v>1866</v>
      </c>
      <c r="C666" s="1536" t="s">
        <v>179</v>
      </c>
      <c r="E666" s="1537"/>
    </row>
    <row r="667" spans="1:5" ht="18.75">
      <c r="A667" s="1531" t="s">
        <v>1572</v>
      </c>
      <c r="B667" s="1554" t="s">
        <v>1867</v>
      </c>
      <c r="C667" s="1536" t="s">
        <v>179</v>
      </c>
      <c r="E667" s="1537"/>
    </row>
    <row r="668" spans="1:5" ht="18.75">
      <c r="A668" s="1531" t="s">
        <v>1573</v>
      </c>
      <c r="B668" s="1554" t="s">
        <v>1868</v>
      </c>
      <c r="C668" s="1536" t="s">
        <v>179</v>
      </c>
      <c r="E668" s="1537"/>
    </row>
    <row r="669" spans="1:5" ht="18.75">
      <c r="A669" s="1531" t="s">
        <v>1574</v>
      </c>
      <c r="B669" s="1554" t="s">
        <v>1869</v>
      </c>
      <c r="C669" s="1536" t="s">
        <v>179</v>
      </c>
      <c r="E669" s="1537"/>
    </row>
    <row r="670" spans="1:5" ht="18.75">
      <c r="A670" s="1531" t="s">
        <v>1575</v>
      </c>
      <c r="B670" s="1554" t="s">
        <v>1870</v>
      </c>
      <c r="C670" s="1536" t="s">
        <v>179</v>
      </c>
      <c r="E670" s="1537"/>
    </row>
    <row r="671" spans="1:5" ht="18.75">
      <c r="A671" s="1531" t="s">
        <v>1576</v>
      </c>
      <c r="B671" s="1554" t="s">
        <v>1871</v>
      </c>
      <c r="C671" s="1536" t="s">
        <v>179</v>
      </c>
      <c r="E671" s="1537"/>
    </row>
    <row r="672" spans="1:5" ht="18.75">
      <c r="A672" s="1531" t="s">
        <v>1577</v>
      </c>
      <c r="B672" s="1554" t="s">
        <v>1872</v>
      </c>
      <c r="C672" s="1536" t="s">
        <v>179</v>
      </c>
      <c r="E672" s="1537"/>
    </row>
    <row r="673" spans="1:5" ht="18.75">
      <c r="A673" s="1531" t="s">
        <v>1578</v>
      </c>
      <c r="B673" s="1554" t="s">
        <v>1873</v>
      </c>
      <c r="C673" s="1536" t="s">
        <v>179</v>
      </c>
      <c r="E673" s="1537"/>
    </row>
    <row r="674" spans="1:5" ht="18.75">
      <c r="A674" s="1531" t="s">
        <v>1579</v>
      </c>
      <c r="B674" s="1554" t="s">
        <v>1874</v>
      </c>
      <c r="C674" s="1536" t="s">
        <v>179</v>
      </c>
      <c r="E674" s="1537"/>
    </row>
    <row r="675" spans="1:5" ht="18.75">
      <c r="A675" s="1531" t="s">
        <v>1580</v>
      </c>
      <c r="B675" s="1554" t="s">
        <v>1875</v>
      </c>
      <c r="C675" s="1536" t="s">
        <v>179</v>
      </c>
      <c r="E675" s="1537"/>
    </row>
    <row r="676" spans="1:5" ht="18.75">
      <c r="A676" s="1531" t="s">
        <v>1581</v>
      </c>
      <c r="B676" s="1554" t="s">
        <v>1876</v>
      </c>
      <c r="C676" s="1536" t="s">
        <v>179</v>
      </c>
      <c r="E676" s="1537"/>
    </row>
    <row r="677" spans="1:5" ht="18.75">
      <c r="A677" s="1531" t="s">
        <v>1582</v>
      </c>
      <c r="B677" s="1554" t="s">
        <v>1877</v>
      </c>
      <c r="C677" s="1536" t="s">
        <v>179</v>
      </c>
      <c r="E677" s="1537"/>
    </row>
    <row r="678" spans="1:5" ht="18.75">
      <c r="A678" s="1531" t="s">
        <v>1583</v>
      </c>
      <c r="B678" s="1554" t="s">
        <v>1878</v>
      </c>
      <c r="C678" s="1536" t="s">
        <v>179</v>
      </c>
      <c r="E678" s="1537"/>
    </row>
    <row r="679" spans="1:5" ht="18.75">
      <c r="A679" s="1531" t="s">
        <v>1584</v>
      </c>
      <c r="B679" s="1554" t="s">
        <v>1879</v>
      </c>
      <c r="C679" s="1536" t="s">
        <v>179</v>
      </c>
      <c r="E679" s="1537"/>
    </row>
    <row r="680" spans="1:5" ht="18.75">
      <c r="A680" s="1531" t="s">
        <v>1585</v>
      </c>
      <c r="B680" s="1554" t="s">
        <v>1880</v>
      </c>
      <c r="C680" s="1536" t="s">
        <v>179</v>
      </c>
      <c r="E680" s="1537"/>
    </row>
    <row r="681" spans="1:5" ht="18.75">
      <c r="A681" s="1531" t="s">
        <v>1586</v>
      </c>
      <c r="B681" s="1554" t="s">
        <v>1881</v>
      </c>
      <c r="C681" s="1536" t="s">
        <v>179</v>
      </c>
      <c r="E681" s="1537"/>
    </row>
    <row r="682" spans="1:5" ht="19.5" thickBot="1">
      <c r="A682" s="1531" t="s">
        <v>1587</v>
      </c>
      <c r="B682" s="1557" t="s">
        <v>1882</v>
      </c>
      <c r="C682" s="1536" t="s">
        <v>179</v>
      </c>
      <c r="E682" s="1537"/>
    </row>
    <row r="683" spans="1:5" ht="18.75">
      <c r="A683" s="1531" t="s">
        <v>1588</v>
      </c>
      <c r="B683" s="1553" t="s">
        <v>1883</v>
      </c>
      <c r="C683" s="1536" t="s">
        <v>179</v>
      </c>
      <c r="E683" s="1537"/>
    </row>
    <row r="684" spans="1:5" ht="18.75">
      <c r="A684" s="1531" t="s">
        <v>1589</v>
      </c>
      <c r="B684" s="1554" t="s">
        <v>1884</v>
      </c>
      <c r="C684" s="1536" t="s">
        <v>179</v>
      </c>
      <c r="E684" s="1537"/>
    </row>
    <row r="685" spans="1:5" ht="18.75">
      <c r="A685" s="1531" t="s">
        <v>1590</v>
      </c>
      <c r="B685" s="1554" t="s">
        <v>1885</v>
      </c>
      <c r="C685" s="1536" t="s">
        <v>179</v>
      </c>
      <c r="E685" s="1537"/>
    </row>
    <row r="686" spans="1:5" ht="18.75">
      <c r="A686" s="1531" t="s">
        <v>1591</v>
      </c>
      <c r="B686" s="1554" t="s">
        <v>1886</v>
      </c>
      <c r="C686" s="1536" t="s">
        <v>179</v>
      </c>
      <c r="E686" s="1537"/>
    </row>
    <row r="687" spans="1:5" ht="18.75">
      <c r="A687" s="1531" t="s">
        <v>1592</v>
      </c>
      <c r="B687" s="1554" t="s">
        <v>1887</v>
      </c>
      <c r="C687" s="1536" t="s">
        <v>179</v>
      </c>
      <c r="E687" s="1537"/>
    </row>
    <row r="688" spans="1:3" ht="18.75">
      <c r="A688" s="1531" t="s">
        <v>1593</v>
      </c>
      <c r="B688" s="1554" t="s">
        <v>1888</v>
      </c>
      <c r="C688" s="1536" t="s">
        <v>179</v>
      </c>
    </row>
    <row r="689" spans="1:3" ht="18.75">
      <c r="A689" s="1531" t="s">
        <v>1594</v>
      </c>
      <c r="B689" s="1554" t="s">
        <v>1889</v>
      </c>
      <c r="C689" s="1536" t="s">
        <v>179</v>
      </c>
    </row>
    <row r="690" spans="1:3" ht="18.75">
      <c r="A690" s="1531" t="s">
        <v>1595</v>
      </c>
      <c r="B690" s="1554" t="s">
        <v>1890</v>
      </c>
      <c r="C690" s="1536" t="s">
        <v>179</v>
      </c>
    </row>
    <row r="691" spans="1:3" ht="18.75">
      <c r="A691" s="1531" t="s">
        <v>1596</v>
      </c>
      <c r="B691" s="1554" t="s">
        <v>1891</v>
      </c>
      <c r="C691" s="1536" t="s">
        <v>179</v>
      </c>
    </row>
    <row r="692" spans="1:3" ht="19.5">
      <c r="A692" s="1531" t="s">
        <v>1597</v>
      </c>
      <c r="B692" s="1555" t="s">
        <v>1892</v>
      </c>
      <c r="C692" s="1536" t="s">
        <v>179</v>
      </c>
    </row>
    <row r="693" spans="1:3" ht="19.5" thickBot="1">
      <c r="A693" s="1531" t="s">
        <v>1598</v>
      </c>
      <c r="B693" s="1557" t="s">
        <v>1893</v>
      </c>
      <c r="C693" s="1536" t="s">
        <v>179</v>
      </c>
    </row>
    <row r="694" spans="1:3" ht="18.75">
      <c r="A694" s="1531" t="s">
        <v>1599</v>
      </c>
      <c r="B694" s="1553" t="s">
        <v>1894</v>
      </c>
      <c r="C694" s="1536" t="s">
        <v>179</v>
      </c>
    </row>
    <row r="695" spans="1:3" ht="18.75">
      <c r="A695" s="1531" t="s">
        <v>1600</v>
      </c>
      <c r="B695" s="1554" t="s">
        <v>1895</v>
      </c>
      <c r="C695" s="1536" t="s">
        <v>179</v>
      </c>
    </row>
    <row r="696" spans="1:3" ht="18.75">
      <c r="A696" s="1531" t="s">
        <v>1601</v>
      </c>
      <c r="B696" s="1554" t="s">
        <v>1896</v>
      </c>
      <c r="C696" s="1536" t="s">
        <v>179</v>
      </c>
    </row>
    <row r="697" spans="1:3" ht="18.75">
      <c r="A697" s="1531" t="s">
        <v>1602</v>
      </c>
      <c r="B697" s="1554" t="s">
        <v>1897</v>
      </c>
      <c r="C697" s="1536" t="s">
        <v>179</v>
      </c>
    </row>
    <row r="698" spans="1:3" ht="20.25" thickBot="1">
      <c r="A698" s="1531" t="s">
        <v>1603</v>
      </c>
      <c r="B698" s="1562" t="s">
        <v>1898</v>
      </c>
      <c r="C698" s="1536" t="s">
        <v>179</v>
      </c>
    </row>
    <row r="699" spans="1:3" ht="18.75">
      <c r="A699" s="1531" t="s">
        <v>1604</v>
      </c>
      <c r="B699" s="1553" t="s">
        <v>1899</v>
      </c>
      <c r="C699" s="1536" t="s">
        <v>179</v>
      </c>
    </row>
    <row r="700" spans="1:3" ht="18.75">
      <c r="A700" s="1531" t="s">
        <v>1605</v>
      </c>
      <c r="B700" s="1554" t="s">
        <v>1900</v>
      </c>
      <c r="C700" s="1536" t="s">
        <v>179</v>
      </c>
    </row>
    <row r="701" spans="1:3" ht="18.75">
      <c r="A701" s="1531" t="s">
        <v>1606</v>
      </c>
      <c r="B701" s="1554" t="s">
        <v>1901</v>
      </c>
      <c r="C701" s="1536" t="s">
        <v>179</v>
      </c>
    </row>
    <row r="702" spans="1:3" ht="18.75">
      <c r="A702" s="1531" t="s">
        <v>1607</v>
      </c>
      <c r="B702" s="1554" t="s">
        <v>1902</v>
      </c>
      <c r="C702" s="1536" t="s">
        <v>179</v>
      </c>
    </row>
    <row r="703" spans="1:3" ht="18.75">
      <c r="A703" s="1531" t="s">
        <v>1608</v>
      </c>
      <c r="B703" s="1554" t="s">
        <v>1903</v>
      </c>
      <c r="C703" s="1536" t="s">
        <v>179</v>
      </c>
    </row>
    <row r="704" spans="1:3" ht="18.75">
      <c r="A704" s="1531" t="s">
        <v>1609</v>
      </c>
      <c r="B704" s="1554" t="s">
        <v>1904</v>
      </c>
      <c r="C704" s="1536" t="s">
        <v>179</v>
      </c>
    </row>
    <row r="705" spans="1:3" ht="18.75">
      <c r="A705" s="1531" t="s">
        <v>1610</v>
      </c>
      <c r="B705" s="1554" t="s">
        <v>1905</v>
      </c>
      <c r="C705" s="1536" t="s">
        <v>179</v>
      </c>
    </row>
    <row r="706" spans="1:3" ht="18.75">
      <c r="A706" s="1531" t="s">
        <v>1611</v>
      </c>
      <c r="B706" s="1554" t="s">
        <v>1906</v>
      </c>
      <c r="C706" s="1536" t="s">
        <v>179</v>
      </c>
    </row>
    <row r="707" spans="1:3" ht="18.75">
      <c r="A707" s="1531" t="s">
        <v>1612</v>
      </c>
      <c r="B707" s="1554" t="s">
        <v>1907</v>
      </c>
      <c r="C707" s="1536" t="s">
        <v>179</v>
      </c>
    </row>
    <row r="708" spans="1:3" ht="18.75">
      <c r="A708" s="1531" t="s">
        <v>1613</v>
      </c>
      <c r="B708" s="1554" t="s">
        <v>1908</v>
      </c>
      <c r="C708" s="1536" t="s">
        <v>179</v>
      </c>
    </row>
    <row r="709" spans="1:3" ht="20.25" thickBot="1">
      <c r="A709" s="1531" t="s">
        <v>1614</v>
      </c>
      <c r="B709" s="1562" t="s">
        <v>1909</v>
      </c>
      <c r="C709" s="1536" t="s">
        <v>179</v>
      </c>
    </row>
    <row r="710" spans="1:3" ht="18.75">
      <c r="A710" s="1531" t="s">
        <v>1615</v>
      </c>
      <c r="B710" s="1553" t="s">
        <v>1910</v>
      </c>
      <c r="C710" s="1536" t="s">
        <v>179</v>
      </c>
    </row>
    <row r="711" spans="1:3" ht="18.75">
      <c r="A711" s="1531" t="s">
        <v>1616</v>
      </c>
      <c r="B711" s="1554" t="s">
        <v>1911</v>
      </c>
      <c r="C711" s="1536" t="s">
        <v>179</v>
      </c>
    </row>
    <row r="712" spans="1:3" ht="18.75">
      <c r="A712" s="1531" t="s">
        <v>1617</v>
      </c>
      <c r="B712" s="1554" t="s">
        <v>1912</v>
      </c>
      <c r="C712" s="1536" t="s">
        <v>179</v>
      </c>
    </row>
    <row r="713" spans="1:3" ht="18.75">
      <c r="A713" s="1531" t="s">
        <v>1618</v>
      </c>
      <c r="B713" s="1554" t="s">
        <v>1913</v>
      </c>
      <c r="C713" s="1536" t="s">
        <v>179</v>
      </c>
    </row>
    <row r="714" spans="1:3" ht="18.75">
      <c r="A714" s="1531" t="s">
        <v>1619</v>
      </c>
      <c r="B714" s="1554" t="s">
        <v>1914</v>
      </c>
      <c r="C714" s="1536" t="s">
        <v>179</v>
      </c>
    </row>
    <row r="715" spans="1:3" ht="18.75">
      <c r="A715" s="1531" t="s">
        <v>1620</v>
      </c>
      <c r="B715" s="1554" t="s">
        <v>1915</v>
      </c>
      <c r="C715" s="1536" t="s">
        <v>179</v>
      </c>
    </row>
    <row r="716" spans="1:3" ht="18.75">
      <c r="A716" s="1531" t="s">
        <v>1621</v>
      </c>
      <c r="B716" s="1554" t="s">
        <v>1916</v>
      </c>
      <c r="C716" s="1536" t="s">
        <v>179</v>
      </c>
    </row>
    <row r="717" spans="1:3" ht="18.75">
      <c r="A717" s="1531" t="s">
        <v>1622</v>
      </c>
      <c r="B717" s="1554" t="s">
        <v>1917</v>
      </c>
      <c r="C717" s="1536" t="s">
        <v>179</v>
      </c>
    </row>
    <row r="718" spans="1:3" ht="18.75">
      <c r="A718" s="1531" t="s">
        <v>1623</v>
      </c>
      <c r="B718" s="1554" t="s">
        <v>1918</v>
      </c>
      <c r="C718" s="1536" t="s">
        <v>179</v>
      </c>
    </row>
    <row r="719" spans="1:3" ht="20.25" thickBot="1">
      <c r="A719" s="1531" t="s">
        <v>1624</v>
      </c>
      <c r="B719" s="1562" t="s">
        <v>1919</v>
      </c>
      <c r="C719" s="1536" t="s">
        <v>179</v>
      </c>
    </row>
    <row r="720" spans="1:3" ht="18.75">
      <c r="A720" s="1531" t="s">
        <v>1625</v>
      </c>
      <c r="B720" s="1553" t="s">
        <v>1920</v>
      </c>
      <c r="C720" s="1536" t="s">
        <v>179</v>
      </c>
    </row>
    <row r="721" spans="1:3" ht="18.75">
      <c r="A721" s="1531" t="s">
        <v>1626</v>
      </c>
      <c r="B721" s="1554" t="s">
        <v>1921</v>
      </c>
      <c r="C721" s="1536" t="s">
        <v>179</v>
      </c>
    </row>
    <row r="722" spans="1:3" ht="18.75">
      <c r="A722" s="1531" t="s">
        <v>1627</v>
      </c>
      <c r="B722" s="1554" t="s">
        <v>1922</v>
      </c>
      <c r="C722" s="1536" t="s">
        <v>179</v>
      </c>
    </row>
    <row r="723" spans="1:3" ht="18.75">
      <c r="A723" s="1531" t="s">
        <v>1628</v>
      </c>
      <c r="B723" s="1554" t="s">
        <v>1923</v>
      </c>
      <c r="C723" s="1536" t="s">
        <v>179</v>
      </c>
    </row>
    <row r="724" spans="1:3" ht="20.25" thickBot="1">
      <c r="A724" s="1531" t="s">
        <v>1629</v>
      </c>
      <c r="B724" s="1562" t="s">
        <v>1924</v>
      </c>
      <c r="C724" s="1536" t="s">
        <v>179</v>
      </c>
    </row>
    <row r="725" spans="1:3" ht="19.5">
      <c r="A725" s="1563"/>
      <c r="B725" s="1564"/>
      <c r="C725" s="1536"/>
    </row>
    <row r="726" spans="1:3" ht="14.25">
      <c r="A726" s="1565" t="s">
        <v>779</v>
      </c>
      <c r="B726" s="1566" t="s">
        <v>778</v>
      </c>
      <c r="C726" s="1567" t="s">
        <v>779</v>
      </c>
    </row>
    <row r="727" spans="1:3" ht="14.25">
      <c r="A727" s="1568"/>
      <c r="B727" s="1569">
        <v>44957</v>
      </c>
      <c r="C727" s="1568" t="s">
        <v>1630</v>
      </c>
    </row>
    <row r="728" spans="1:3" ht="14.25">
      <c r="A728" s="1568"/>
      <c r="B728" s="1569">
        <v>44985</v>
      </c>
      <c r="C728" s="1568" t="s">
        <v>1631</v>
      </c>
    </row>
    <row r="729" spans="1:3" ht="14.25">
      <c r="A729" s="1568"/>
      <c r="B729" s="1569">
        <v>45016</v>
      </c>
      <c r="C729" s="1568" t="s">
        <v>1632</v>
      </c>
    </row>
    <row r="730" spans="1:3" ht="14.25">
      <c r="A730" s="1568"/>
      <c r="B730" s="1569">
        <v>45046</v>
      </c>
      <c r="C730" s="1568" t="s">
        <v>1633</v>
      </c>
    </row>
    <row r="731" spans="1:3" ht="14.25">
      <c r="A731" s="1568"/>
      <c r="B731" s="1569">
        <v>45077</v>
      </c>
      <c r="C731" s="1568" t="s">
        <v>1634</v>
      </c>
    </row>
    <row r="732" spans="1:3" ht="14.25">
      <c r="A732" s="1568"/>
      <c r="B732" s="1569">
        <v>45107</v>
      </c>
      <c r="C732" s="1568" t="s">
        <v>1635</v>
      </c>
    </row>
    <row r="733" spans="1:3" ht="14.25">
      <c r="A733" s="1568"/>
      <c r="B733" s="1569">
        <v>45138</v>
      </c>
      <c r="C733" s="1568" t="s">
        <v>1636</v>
      </c>
    </row>
    <row r="734" spans="1:3" ht="14.25">
      <c r="A734" s="1568"/>
      <c r="B734" s="1569">
        <v>45169</v>
      </c>
      <c r="C734" s="1568" t="s">
        <v>1637</v>
      </c>
    </row>
    <row r="735" spans="1:3" ht="14.25">
      <c r="A735" s="1568"/>
      <c r="B735" s="1569">
        <v>45199</v>
      </c>
      <c r="C735" s="1568" t="s">
        <v>1638</v>
      </c>
    </row>
    <row r="736" spans="1:3" ht="14.25">
      <c r="A736" s="1568"/>
      <c r="B736" s="1569">
        <v>45230</v>
      </c>
      <c r="C736" s="1568" t="s">
        <v>1639</v>
      </c>
    </row>
    <row r="737" spans="1:3" ht="14.25">
      <c r="A737" s="1568"/>
      <c r="B737" s="1569">
        <v>45260</v>
      </c>
      <c r="C737" s="1568" t="s">
        <v>1640</v>
      </c>
    </row>
    <row r="738" spans="1:3" ht="14.25">
      <c r="A738" s="1568"/>
      <c r="B738" s="1569">
        <v>45291</v>
      </c>
      <c r="C738" s="1568" t="s">
        <v>1641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G11" sqref="AG1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1989</v>
      </c>
      <c r="I2" s="61"/>
    </row>
    <row r="3" spans="1:9" ht="12.75">
      <c r="A3" s="61" t="s">
        <v>696</v>
      </c>
      <c r="B3" s="61" t="s">
        <v>2081</v>
      </c>
      <c r="I3" s="61"/>
    </row>
    <row r="4" spans="1:9" ht="15.75">
      <c r="A4" s="61" t="s">
        <v>697</v>
      </c>
      <c r="B4" s="61" t="s">
        <v>1990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1236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7"/>
      <c r="I14" s="1750">
        <f>$B$7</f>
        <v>0</v>
      </c>
      <c r="J14" s="1751"/>
      <c r="K14" s="175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820</v>
      </c>
      <c r="N15" s="237"/>
      <c r="O15" s="1351" t="s">
        <v>1237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52">
        <f>$B$9</f>
        <v>0</v>
      </c>
      <c r="J16" s="1753"/>
      <c r="K16" s="175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55">
        <f>$B$12</f>
        <v>0</v>
      </c>
      <c r="J19" s="1756"/>
      <c r="K19" s="1757"/>
      <c r="L19" s="410" t="s">
        <v>875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758" t="str">
        <f>CONCATENATE("Уточнен план ",$C$3)</f>
        <v>Уточнен план </v>
      </c>
      <c r="M23" s="1759"/>
      <c r="N23" s="1759"/>
      <c r="O23" s="1760"/>
      <c r="P23" s="1761" t="str">
        <f>CONCATENATE("Отчет ",$C$3)</f>
        <v>Отчет </v>
      </c>
      <c r="Q23" s="1762"/>
      <c r="R23" s="1762"/>
      <c r="S23" s="1763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649">
        <f>VLOOKUP(K26,OP_LIST2,2,FALSE)</f>
        <v>0</v>
      </c>
      <c r="K26" s="1651" t="s">
        <v>629</v>
      </c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0" t="s">
        <v>2047</v>
      </c>
      <c r="J27" s="1446">
        <f>VLOOKUP(K28,EBK_DEIN2,2,FALSE)</f>
        <v>0</v>
      </c>
      <c r="K27" s="1652">
        <f>VLOOKUP(K26,OP_LIST3,3,FALSE)</f>
        <v>0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1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64" t="s">
        <v>730</v>
      </c>
      <c r="K30" s="176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48" t="s">
        <v>733</v>
      </c>
      <c r="K33" s="1749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6" t="s">
        <v>189</v>
      </c>
      <c r="K39" s="176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894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856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858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8" t="s">
        <v>194</v>
      </c>
      <c r="K47" s="1769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48" t="s">
        <v>195</v>
      </c>
      <c r="K48" s="1749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859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786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895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38" t="s">
        <v>266</v>
      </c>
      <c r="K66" s="173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896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897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898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38" t="s">
        <v>708</v>
      </c>
      <c r="K70" s="173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38" t="s">
        <v>214</v>
      </c>
      <c r="K76" s="173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38" t="s">
        <v>216</v>
      </c>
      <c r="K79" s="1739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46" t="s">
        <v>217</v>
      </c>
      <c r="K80" s="1747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46" t="s">
        <v>218</v>
      </c>
      <c r="K81" s="1747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46" t="s">
        <v>1646</v>
      </c>
      <c r="K82" s="1747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38" t="s">
        <v>219</v>
      </c>
      <c r="K83" s="173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1938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1957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1988</v>
      </c>
      <c r="K92" s="1468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1643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2040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38" t="s">
        <v>228</v>
      </c>
      <c r="K98" s="1739"/>
      <c r="L98" s="310">
        <f t="shared" si="18"/>
        <v>0</v>
      </c>
      <c r="M98" s="1458">
        <v>0</v>
      </c>
      <c r="N98" s="1459">
        <v>0</v>
      </c>
      <c r="O98" s="1460">
        <v>0</v>
      </c>
      <c r="P98" s="1458">
        <v>0</v>
      </c>
      <c r="Q98" s="1459">
        <v>0</v>
      </c>
      <c r="R98" s="1460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38" t="s">
        <v>229</v>
      </c>
      <c r="K99" s="1739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38" t="s">
        <v>230</v>
      </c>
      <c r="K100" s="1739"/>
      <c r="L100" s="310">
        <f t="shared" si="18"/>
        <v>0</v>
      </c>
      <c r="M100" s="1459">
        <v>0</v>
      </c>
      <c r="N100" s="1459">
        <v>0</v>
      </c>
      <c r="O100" s="1460">
        <v>0</v>
      </c>
      <c r="P100" s="1647">
        <v>0</v>
      </c>
      <c r="Q100" s="1459">
        <v>0</v>
      </c>
      <c r="R100" s="1459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38" t="s">
        <v>231</v>
      </c>
      <c r="K101" s="173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38" t="s">
        <v>1647</v>
      </c>
      <c r="K108" s="173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38" t="s">
        <v>1644</v>
      </c>
      <c r="K112" s="1739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38" t="s">
        <v>1645</v>
      </c>
      <c r="K113" s="1739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46" t="s">
        <v>241</v>
      </c>
      <c r="K114" s="1747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38" t="s">
        <v>267</v>
      </c>
      <c r="K115" s="173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2" t="s">
        <v>242</v>
      </c>
      <c r="K118" s="1743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2" t="s">
        <v>243</v>
      </c>
      <c r="K119" s="1743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2" t="s">
        <v>614</v>
      </c>
      <c r="K127" s="1743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2" t="s">
        <v>672</v>
      </c>
      <c r="K130" s="1743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38" t="s">
        <v>673</v>
      </c>
      <c r="K131" s="173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44" t="s">
        <v>899</v>
      </c>
      <c r="K136" s="1745"/>
      <c r="L136" s="310">
        <f>SUM(L137:L139)</f>
        <v>0</v>
      </c>
      <c r="M136" s="1458">
        <v>0</v>
      </c>
      <c r="N136" s="1458">
        <v>0</v>
      </c>
      <c r="O136" s="1458">
        <v>0</v>
      </c>
      <c r="P136" s="1458">
        <v>0</v>
      </c>
      <c r="Q136" s="1458">
        <v>0</v>
      </c>
      <c r="R136" s="1458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59">
        <v>0</v>
      </c>
      <c r="N137" s="1459">
        <v>0</v>
      </c>
      <c r="O137" s="1460">
        <v>0</v>
      </c>
      <c r="P137" s="1647">
        <v>0</v>
      </c>
      <c r="Q137" s="1459">
        <v>0</v>
      </c>
      <c r="R137" s="1459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59">
        <v>0</v>
      </c>
      <c r="N138" s="1459">
        <v>0</v>
      </c>
      <c r="O138" s="1460">
        <v>0</v>
      </c>
      <c r="P138" s="1647">
        <v>0</v>
      </c>
      <c r="Q138" s="1459">
        <v>0</v>
      </c>
      <c r="R138" s="1459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59">
        <v>0</v>
      </c>
      <c r="N139" s="1459">
        <v>0</v>
      </c>
      <c r="O139" s="1460">
        <v>0</v>
      </c>
      <c r="P139" s="1647">
        <v>0</v>
      </c>
      <c r="Q139" s="1459">
        <v>0</v>
      </c>
      <c r="R139" s="1459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40" t="s">
        <v>681</v>
      </c>
      <c r="K140" s="1741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40" t="s">
        <v>681</v>
      </c>
      <c r="K141" s="1741"/>
      <c r="L141" s="382">
        <f>M141+N141+O141</f>
        <v>0</v>
      </c>
      <c r="M141" s="1418"/>
      <c r="N141" s="1419"/>
      <c r="O141" s="1420"/>
      <c r="P141" s="1448">
        <v>0</v>
      </c>
      <c r="Q141" s="1449">
        <v>0</v>
      </c>
      <c r="R141" s="1450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1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1218" ht="12.75"/>
    <row r="1222" ht="12.75"/>
    <row r="1223" ht="12.75"/>
    <row r="1248" ht="12.75"/>
    <row r="1298" ht="12.75"/>
    <row r="1299" ht="12.75"/>
    <row r="1300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30" dxfId="143" operator="equal" stopIfTrue="1">
      <formula>0</formula>
    </cfRule>
  </conditionalFormatting>
  <conditionalFormatting sqref="L21">
    <cfRule type="cellIs" priority="25" dxfId="133" operator="equal" stopIfTrue="1">
      <formula>98</formula>
    </cfRule>
    <cfRule type="cellIs" priority="26" dxfId="134" operator="equal" stopIfTrue="1">
      <formula>96</formula>
    </cfRule>
    <cfRule type="cellIs" priority="27" dxfId="135" operator="equal" stopIfTrue="1">
      <formula>42</formula>
    </cfRule>
    <cfRule type="cellIs" priority="28" dxfId="136" operator="equal" stopIfTrue="1">
      <formula>97</formula>
    </cfRule>
    <cfRule type="cellIs" priority="29" dxfId="137" operator="equal" stopIfTrue="1">
      <formula>33</formula>
    </cfRule>
  </conditionalFormatting>
  <conditionalFormatting sqref="M21">
    <cfRule type="cellIs" priority="20" dxfId="137" operator="equal" stopIfTrue="1">
      <formula>"ЧУЖДИ СРЕДСТВА"</formula>
    </cfRule>
    <cfRule type="cellIs" priority="21" dxfId="136" operator="equal" stopIfTrue="1">
      <formula>"СЕС - ДМП"</formula>
    </cfRule>
    <cfRule type="cellIs" priority="22" dxfId="135" operator="equal" stopIfTrue="1">
      <formula>"СЕС - РА"</formula>
    </cfRule>
    <cfRule type="cellIs" priority="23" dxfId="134" operator="equal" stopIfTrue="1">
      <formula>"СЕС - ДЕС"</formula>
    </cfRule>
    <cfRule type="cellIs" priority="24" dxfId="133" operator="equal" stopIfTrue="1">
      <formula>"СЕС - КСФ"</formula>
    </cfRule>
  </conditionalFormatting>
  <conditionalFormatting sqref="K145">
    <cfRule type="cellIs" priority="11" dxfId="146" operator="equal" stopIfTrue="1">
      <formula>0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J28">
    <cfRule type="cellIs" priority="4" dxfId="0" operator="notEqual" stopIfTrue="1">
      <formula>0</formula>
    </cfRule>
  </conditionalFormatting>
  <conditionalFormatting sqref="J26">
    <cfRule type="cellIs" priority="3" dxfId="0" operator="notEqual" stopIfTrue="1">
      <formula>0</formula>
    </cfRule>
  </conditionalFormatting>
  <conditionalFormatting sqref="K27">
    <cfRule type="cellIs" priority="2" dxfId="0" operator="notEqual" stopIfTrue="1">
      <formula>0</formula>
    </cfRule>
  </conditionalFormatting>
  <conditionalFormatting sqref="K26">
    <cfRule type="cellIs" priority="1" dxfId="0" operator="notEqual" stopIfTrue="1">
      <formula>"ИЗБЕРЕТЕ ОПЕРАТИВНА ПРОГРАМА "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2023-03-10T08:39:28Z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