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84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88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04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8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9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8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85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34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<sst xmlns="http://schemas.openxmlformats.org/spreadsheetml/2006/main" count="2973" uniqueCount="2066">
  <si>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</si>
  <si>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</si>
  <si>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</si>
  <si>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</si>
  <si>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</si>
  <si>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</si>
  <si>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</si>
  <si>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</si>
  <si>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</si>
  <si>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</si>
  <si>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</si>
  <si>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</si>
  <si>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</si>
  <si>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</si>
  <si>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</si>
  <si>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</si>
  <si>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</si>
  <si>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</si>
  <si>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</si>
  <si>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</si>
  <si>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</si>
  <si>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</si>
  <si>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</si>
  <si>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</si>
  <si>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</si>
  <si>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</si>
  <si>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</si>
  <si>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</si>
  <si>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</si>
  <si>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</si>
  <si>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</si>
  <si>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</si>
  <si>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</si>
  <si>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</si>
  <si>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</si>
  <si>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</si>
  <si>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</si>
  <si>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</si>
  <si>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</si>
  <si>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</si>
  <si>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</si>
  <si>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</si>
  <si>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</si>
  <si>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</si>
  <si>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</si>
  <si>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</si>
  <si>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</si>
  <si>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</si>
  <si>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</si>
  <si>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</si>
  <si>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</si>
  <si>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</si>
  <si>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</si>
  <si>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</si>
  <si>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</si>
  <si>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</si>
  <si>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</si>
  <si>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</si>
  <si>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</si>
  <si>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</si>
  <si>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</si>
  <si>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</si>
  <si>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</si>
  <si>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</si>
  <si>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</si>
  <si>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</si>
  <si>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</si>
  <si>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</si>
  <si>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</si>
  <si>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</si>
  <si>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</si>
  <si>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</si>
  <si>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</si>
  <si>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</si>
  <si>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</si>
  <si>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</si>
  <si>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</si>
  <si>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</si>
  <si>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</si>
  <si>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</si>
  <si>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</si>
  <si>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</si>
  <si>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</si>
  <si>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</si>
  <si>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</si>
  <si>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</si>
  <si>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</si>
  <si>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</si>
  <si>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</si>
  <si>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</si>
  <si>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</si>
  <si>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</si>
  <si>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</si>
  <si>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</si>
  <si>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</si>
  <si>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</si>
  <si>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</si>
  <si>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</si>
  <si>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</si>
  <si>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</si>
  <si>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</si>
  <si>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</si>
  <si>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</si>
  <si>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</si>
  <si>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</si>
  <si>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</si>
  <si>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</si>
  <si>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</si>
  <si>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</si>
  <si>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</si>
  <si>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</si>
  <si>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</si>
  <si>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</si>
  <si>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</si>
  <si>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</si>
  <si>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</si>
  <si>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</si>
  <si>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</si>
  <si>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</si>
  <si>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</si>
  <si>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</si>
  <si>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</si>
  <si>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</si>
  <si>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</si>
  <si>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</si>
  <si>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</si>
  <si>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</si>
  <si>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</si>
  <si>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</si>
  <si>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</si>
  <si>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</si>
  <si>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</si>
  <si>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</si>
  <si>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</si>
  <si>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</si>
  <si>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</si>
  <si>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</si>
  <si>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</si>
  <si>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</si>
  <si>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</si>
  <si>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</si>
  <si>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</si>
  <si>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</si>
  <si>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</si>
  <si>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</si>
  <si>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</si>
  <si>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</si>
  <si>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</si>
  <si>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</si>
  <si>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</si>
  <si>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</si>
  <si>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</si>
  <si>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</si>
  <si>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</si>
  <si>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</si>
  <si>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</si>
  <si>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</si>
  <si>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</si>
  <si>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</si>
  <si>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</si>
  <si>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</si>
  <si>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</si>
  <si>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</si>
  <si>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</si>
  <si>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</si>
  <si>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</si>
  <si>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</si>
  <si>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</si>
  <si>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</si>
  <si>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</si>
  <si>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</si>
  <si>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</si>
  <si>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</si>
  <si>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</si>
  <si>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</si>
  <si>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</si>
  <si>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</si>
  <si>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</si>
  <si>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</si>
  <si>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</si>
  <si>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</si>
  <si>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</si>
  <si>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</si>
  <si>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</si>
  <si>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</si>
  <si>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</si>
  <si>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</si>
  <si>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</si>
  <si>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</si>
  <si>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</si>
  <si>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</si>
  <si>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</si>
  <si>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</si>
  <si>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</si>
  <si>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</si>
  <si>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</si>
  <si>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</si>
  <si>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</si>
  <si>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</si>
  <si>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</si>
  <si>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</si>
  <si>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</si>
  <si>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</si>
  <si>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</si>
  <si>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</si>
  <si>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</si>
  <si>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</si>
  <si>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</si>
  <si>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</si>
  <si>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</si>
  <si>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</si>
  <si>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</si>
  <si>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</si>
  <si>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</si>
  <si>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</si>
  <si>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</si>
  <si>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</si>
  <si>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</si>
  <si>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</si>
  <si>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</si>
  <si>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</si>
  <si>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</si>
  <si>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</si>
  <si>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</si>
  <si>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</si>
  <si>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</si>
  <si>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</si>
  <si>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</si>
  <si>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</si>
  <si>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</si>
  <si>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</si>
  <si>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</si>
  <si>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</si>
  <si>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</si>
  <si>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</si>
  <si>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</si>
  <si>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</si>
  <si>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</si>
  <si>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</si>
  <si>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</si>
  <si>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</si>
  <si>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</si>
  <si>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</si>
  <si>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</si>
  <si>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</si>
  <si>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</si>
  <si>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</si>
  <si>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</si>
  <si>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</si>
  <si>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</si>
  <si>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</si>
  <si>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</si>
  <si>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</si>
  <si>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</si>
  <si>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</si>
  <si>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</si>
  <si>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</si>
  <si>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</si>
  <si>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</si>
  <si>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</si>
  <si>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</si>
  <si>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</si>
  <si>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</si>
  <si>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</si>
  <si>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</si>
  <si>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</si>
  <si>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</si>
  <si>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</si>
  <si>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</si>
  <si>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</si>
  <si>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</si>
  <si>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</si>
  <si>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</si>
  <si>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</si>
  <si>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</si>
  <si>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</si>
  <si>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</si>
  <si>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</si>
  <si>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</si>
  <si>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</si>
  <si>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</si>
  <si>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</si>
  <si>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</si>
  <si>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</si>
  <si>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</si>
  <si>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</si>
  <si>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</si>
  <si>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</si>
  <si>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</si>
  <si>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</si>
  <si>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</si>
  <si>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</si>
  <si>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</si>
  <si>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</si>
  <si>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</si>
  <si>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</si>
  <si>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</si>
  <si>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</si>
  <si>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</si>
  <si>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</si>
  <si>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</si>
  <si>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</si>
  <si>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</si>
  <si>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</si>
  <si>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</si>
  <si>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</si>
  <si>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</si>
  <si>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</si>
  <si>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</si>
  <si>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</si>
  <si>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</si>
  <si>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</si>
  <si>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</si>
  <si>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</si>
  <si>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</si>
  <si>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</si>
  <si>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</si>
  <si>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</si>
  <si>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</si>
  <si>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</si>
  <si>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</si>
  <si>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</si>
  <si>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</si>
  <si>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</si>
  <si>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</si>
  <si>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</si>
  <si>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</si>
  <si>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</si>
  <si>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</si>
  <si>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</si>
  <si>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</si>
  <si>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</si>
  <si>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</si>
  <si>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</si>
  <si>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</si>
  <si>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</si>
  <si>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</si>
  <si>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</si>
  <si>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</si>
  <si>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</si>
  <si>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</si>
  <si>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</si>
  <si>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</si>
  <si>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</si>
  <si>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</si>
  <si>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</si>
  <si>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</si>
  <si>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</si>
  <si>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</si>
  <si>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</si>
  <si>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</si>
  <si>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</si>
  <si>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</si>
  <si>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</si>
  <si>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</si>
  <si>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</si>
  <si>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</si>
  <si>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</si>
  <si>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</si>
  <si>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</si>
  <si>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</si>
  <si>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</si>
  <si>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</si>
  <si>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</si>
  <si>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</si>
  <si>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</si>
  <si>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</si>
  <si>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</si>
  <si>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</si>
  <si>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</si>
  <si>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</si>
  <si>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</si>
  <si>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</si>
  <si>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</si>
  <si>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</si>
  <si>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</si>
  <si>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</si>
  <si>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</si>
  <si>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</si>
  <si>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</si>
  <si>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</si>
  <si>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</si>
  <si>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</si>
  <si>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</si>
  <si>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</si>
  <si>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</si>
  <si>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</si>
  <si>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</si>
  <si>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</si>
  <si>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</si>
  <si>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</si>
  <si>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</si>
  <si>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</si>
  <si>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</si>
  <si>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</si>
  <si>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</si>
  <si>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</si>
  <si>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</si>
  <si>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</si>
  <si>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</si>
  <si>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</si>
  <si>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</si>
  <si>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</si>
  <si>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</si>
  <si>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</si>
  <si>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</si>
  <si>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</si>
  <si>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</si>
  <si>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</si>
  <si>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</si>
  <si>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</si>
  <si>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</si>
  <si>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</si>
  <si>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</si>
  <si>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</si>
  <si>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</si>
  <si>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</si>
  <si>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</si>
  <si>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</si>
  <si>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</si>
  <si>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</si>
  <si>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</si>
  <si>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</si>
  <si>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</si>
  <si>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</si>
  <si>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</si>
  <si>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</si>
  <si>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</si>
  <si>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</si>
  <si>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</si>
  <si>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</si>
  <si>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</si>
  <si>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</si>
  <si>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</si>
  <si>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</si>
  <si>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</si>
  <si>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</si>
  <si>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</si>
  <si>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</si>
  <si>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</si>
  <si>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</si>
  <si>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</si>
  <si>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</si>
  <si>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</si>
  <si>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</si>
  <si>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</si>
  <si>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</si>
  <si>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</si>
  <si>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</si>
  <si>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</si>
  <si>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</si>
  <si>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</si>
  <si>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</si>
  <si>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</si>
  <si>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</si>
  <si>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</si>
  <si>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</si>
  <si>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</si>
  <si>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</si>
  <si>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</si>
  <si>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</si>
  <si>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</si>
  <si>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</si>
  <si>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</si>
  <si>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</si>
  <si>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</si>
  <si>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</si>
  <si>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</si>
  <si>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</si>
  <si>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</si>
  <si>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</si>
  <si>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</si>
  <si>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</si>
  <si>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</si>
  <si>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</si>
  <si>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</si>
  <si>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</si>
  <si>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</si>
  <si>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</si>
  <si>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</si>
  <si>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</si>
  <si>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</si>
  <si>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</si>
  <si>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</si>
  <si>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</si>
  <si>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</si>
  <si>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</si>
  <si>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</si>
  <si>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</si>
  <si>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</si>
  <si>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</si>
  <si>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</si>
  <si>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</si>
  <si>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</si>
  <si>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</si>
  <si>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</si>
  <si>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</si>
  <si>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</si>
  <si>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</si>
  <si>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</si>
  <si>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</si>
  <si>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</si>
  <si>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</si>
  <si>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</si>
  <si>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</si>
  <si>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</si>
  <si>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</si>
  <si>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</si>
  <si>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</si>
  <si>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</si>
  <si>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</si>
  <si>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</si>
  <si>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</si>
  <si>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</si>
  <si>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</si>
  <si>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</si>
  <si>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</si>
  <si>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</si>
  <si>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</si>
  <si>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</si>
  <si>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</si>
  <si>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</si>
  <si>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</si>
  <si>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</si>
  <si>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</si>
  <si>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</si>
  <si>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</si>
  <si>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</si>
  <si>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</si>
  <si>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</si>
  <si>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</si>
  <si>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</si>
  <si>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</si>
  <si>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</si>
  <si>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</si>
  <si>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</si>
  <si>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</si>
  <si>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</si>
  <si>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</si>
  <si>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</si>
  <si>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</si>
  <si>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</si>
  <si>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</si>
  <si>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</si>
  <si>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</si>
  <si>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</si>
  <si>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</si>
  <si>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</si>
  <si>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</si>
  <si>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</si>
  <si>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</si>
  <si>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</si>
  <si>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</si>
  <si>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</si>
  <si>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</si>
  <si>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</si>
  <si>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</si>
  <si>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</si>
  <si>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</si>
  <si>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</si>
  <si>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</si>
  <si>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</si>
  <si>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</si>
  <si>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</si>
  <si>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</si>
  <si>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</si>
  <si>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</si>
  <si>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</si>
  <si>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</si>
  <si>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</si>
  <si>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</si>
  <si>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</si>
  <si>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</si>
  <si>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</si>
  <si>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</si>
  <si>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</si>
  <si>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</si>
  <si>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</si>
  <si>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</si>
  <si>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</si>
  <si>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</si>
  <si>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</si>
  <si>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</si>
  <si>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</si>
  <si>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</si>
  <si>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</si>
  <si>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</si>
  <si>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</si>
  <si>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</si>
  <si>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</si>
  <si>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</si>
  <si>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</si>
  <si>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</si>
  <si>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</si>
  <si>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</si>
  <si>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</si>
  <si>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</si>
  <si>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</si>
  <si>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</si>
  <si>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</si>
  <si>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</si>
  <si>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</si>
  <si>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</si>
  <si>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</si>
  <si>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</si>
  <si>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</si>
  <si>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</si>
  <si>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</si>
  <si>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</si>
  <si>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</si>
  <si>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</si>
  <si>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</si>
  <si>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</si>
  <si>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</si>
  <si>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</si>
  <si>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</si>
  <si>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</si>
  <si>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</si>
  <si>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</si>
  <si>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</si>
  <si>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</si>
  <si>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</si>
  <si>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</si>
  <si>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</si>
  <si>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</si>
  <si>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</si>
  <si>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</si>
  <si>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</si>
  <si>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</si>
  <si>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</si>
  <si>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</si>
  <si>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</si>
  <si>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</si>
  <si>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</si>
  <si>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</si>
  <si>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</si>
  <si>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</si>
  <si>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</si>
  <si>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</si>
  <si>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</si>
  <si>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</si>
  <si>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</si>
  <si>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</si>
  <si>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</si>
  <si>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</si>
  <si>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</si>
  <si>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</si>
  <si>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</si>
  <si>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</si>
  <si>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</si>
  <si>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</si>
  <si>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</si>
  <si>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</si>
  <si>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</si>
  <si>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</si>
  <si>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</si>
  <si>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</si>
  <si>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</si>
  <si>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</si>
  <si>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</si>
  <si>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</si>
  <si>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</si>
  <si>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</si>
  <si>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</si>
  <si>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</si>
  <si>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</si>
  <si>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</si>
  <si>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</si>
  <si>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</si>
  <si>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</si>
  <si>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</si>
  <si>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</si>
  <si>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</si>
  <si>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</si>
  <si>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</si>
  <si>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</si>
  <si>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</si>
  <si>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</si>
  <si>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</si>
  <si>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</si>
  <si>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</si>
  <si>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</si>
  <si>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</si>
  <si>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</si>
  <si>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</si>
  <si>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</si>
  <si>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</si>
  <si>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</si>
  <si>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</si>
  <si>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</si>
  <si>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</si>
  <si>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</si>
  <si>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</si>
  <si>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</si>
  <si>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</si>
  <si>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</si>
  <si>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</si>
  <si>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</si>
  <si>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</si>
  <si>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</si>
  <si>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</si>
  <si>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</si>
  <si>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</si>
  <si>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</si>
  <si>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</si>
  <si>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</si>
  <si>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</si>
  <si>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</si>
  <si>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</si>
  <si>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</si>
  <si>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</si>
  <si>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</si>
  <si>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</si>
  <si>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</si>
  <si>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</si>
  <si>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</si>
  <si>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</si>
  <si>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</si>
  <si>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</si>
  <si>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</si>
  <si>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</si>
  <si>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</si>
  <si>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</si>
  <si>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</si>
  <si>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</si>
  <si>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</si>
  <si>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</si>
  <si>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</si>
  <si>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</si>
  <si>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</si>
  <si>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</si>
  <si>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</si>
  <si>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</si>
  <si>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</si>
  <si>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</si>
  <si>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</si>
  <si>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</si>
  <si>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</si>
  <si>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</si>
  <si>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</si>
  <si>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</si>
  <si>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</si>
  <si>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</si>
  <si>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</si>
  <si>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</si>
  <si>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</si>
  <si>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</si>
  <si>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</si>
  <si>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</si>
  <si>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</si>
  <si>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</si>
  <si>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</si>
  <si>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</si>
  <si>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</si>
  <si>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</si>
  <si>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</si>
  <si>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</si>
  <si>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</si>
  <si>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</si>
  <si>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</si>
  <si>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</si>
  <si>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</si>
  <si>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</si>
  <si>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</si>
  <si>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</si>
  <si>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</si>
  <si>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</si>
  <si>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</si>
  <si>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</si>
  <si>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</si>
  <si>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</si>
  <si>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</si>
  <si>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</si>
  <si>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</si>
  <si>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</si>
  <si>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</si>
  <si>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</si>
  <si>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</si>
  <si>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</si>
  <si>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</si>
  <si>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</si>
  <si>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</si>
  <si>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</si>
  <si>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</si>
  <si>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</si>
  <si>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</si>
  <si>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</si>
  <si>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</si>
  <si>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</si>
  <si>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</si>
  <si>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</si>
  <si>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</si>
  <si>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</si>
  <si>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</si>
  <si>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</si>
  <si>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</si>
  <si>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</si>
  <si>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</si>
  <si>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</si>
  <si>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</si>
  <si>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</si>
  <si>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</si>
  <si>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</si>
  <si>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</si>
  <si>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</si>
  <si>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</si>
  <si>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</si>
  <si>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</si>
  <si>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</si>
  <si>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</si>
  <si>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</si>
  <si>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</si>
  <si>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</si>
  <si>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</si>
  <si>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</si>
  <si>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</si>
  <si>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</si>
  <si>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</si>
  <si>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</si>
  <si>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</si>
  <si>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</si>
  <si>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</si>
  <si>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</si>
  <si>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</si>
  <si>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</si>
  <si>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</si>
  <si>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</si>
  <si>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</si>
  <si>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</si>
  <si>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</si>
  <si>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</si>
  <si>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</si>
  <si>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</si>
  <si>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</si>
  <si>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</si>
  <si>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</si>
  <si>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</si>
  <si>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</si>
  <si>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</si>
  <si>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</si>
  <si>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</si>
  <si>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</si>
  <si>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</si>
  <si>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</si>
  <si>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</si>
  <si>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</si>
  <si>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</si>
  <si>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</si>
  <si>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</si>
  <si>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</si>
  <si>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</si>
  <si>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</si>
  <si>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</si>
  <si>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</si>
  <si>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</si>
  <si>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</si>
  <si>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</si>
  <si>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</si>
  <si>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</si>
  <si>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</si>
  <si>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</si>
  <si>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</si>
  <si>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</si>
  <si>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</si>
  <si>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</si>
  <si>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</si>
  <si>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</si>
  <si>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</si>
  <si>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</si>
  <si>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</si>
  <si>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</si>
  <si>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</si>
  <si>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</si>
  <si>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</si>
  <si>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</si>
  <si>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</si>
  <si>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</si>
  <si>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</si>
  <si>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</si>
  <si>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</si>
  <si>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</si>
  <si>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</si>
  <si>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</si>
  <si>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</si>
  <si>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</si>
  <si>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</si>
  <si>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</si>
  <si>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</si>
  <si>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</si>
  <si>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</si>
  <si>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</si>
  <si>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</si>
  <si>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</si>
  <si>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</si>
  <si>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</si>
  <si>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</si>
  <si>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</si>
  <si>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</si>
  <si>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</si>
  <si>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</si>
  <si>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</si>
  <si>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</si>
  <si>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</si>
  <si>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</si>
  <si>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</si>
  <si>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</si>
  <si>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</si>
  <si>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</si>
  <si>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</si>
  <si>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</si>
  <si>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</si>
  <si>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</si>
  <si>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</si>
  <si>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</si>
  <si>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</si>
  <si>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</si>
  <si>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</si>
  <si>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</si>
  <si>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</si>
  <si>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</si>
  <si>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</si>
  <si>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</si>
  <si>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</si>
  <si>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</si>
  <si>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</si>
  <si>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</si>
  <si>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</si>
  <si>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</si>
  <si>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</si>
  <si>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</si>
  <si>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</si>
  <si>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</si>
  <si>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</si>
  <si>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</si>
  <si>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</si>
  <si>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</si>
  <si>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</si>
  <si>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</si>
  <si>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</si>
  <si>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</si>
  <si>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</si>
  <si>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</si>
  <si>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</si>
  <si>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</si>
  <si>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</si>
  <si>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</si>
  <si>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</si>
  <si>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</si>
  <si>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</si>
  <si>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</si>
  <si>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</si>
  <si>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</si>
  <si>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</si>
  <si>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</si>
  <si>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</si>
  <si>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</si>
  <si>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</si>
  <si>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</si>
  <si>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</si>
  <si>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</si>
  <si>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</si>
  <si>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</si>
  <si>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</si>
  <si>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</si>
  <si>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</si>
  <si>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</si>
  <si>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</si>
  <si>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</si>
  <si>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</si>
  <si>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</si>
  <si>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</si>
  <si>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</si>
  <si>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</si>
  <si>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</si>
  <si>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</si>
  <si>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</si>
  <si>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</si>
  <si>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</si>
  <si>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</si>
  <si>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</si>
  <si>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</si>
  <si>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</si>
  <si>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</si>
  <si>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</si>
  <si>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</si>
  <si>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</si>
  <si>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</si>
  <si>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</si>
  <si>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</si>
  <si>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</si>
  <si>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</si>
  <si>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</si>
  <si>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</si>
  <si>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</si>
  <si>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</si>
  <si>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</si>
  <si>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</si>
  <si>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</si>
  <si>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</si>
  <si>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</si>
  <si>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</si>
  <si>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</si>
  <si>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</si>
  <si>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</si>
  <si>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</si>
  <si>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</si>
  <si>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</si>
  <si>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</si>
  <si>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</si>
  <si>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</si>
  <si>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</si>
  <si>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</si>
  <si>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</si>
  <si>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</si>
  <si>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</si>
  <si>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</si>
  <si>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</si>
  <si>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</si>
  <si>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</si>
  <si>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</si>
  <si>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</si>
  <si>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</si>
  <si>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</si>
  <si>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</si>
  <si>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</si>
  <si>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</si>
  <si>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</si>
  <si>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</si>
  <si>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</si>
  <si>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</si>
  <si>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</si>
  <si>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</si>
  <si>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</si>
  <si>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</si>
  <si>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</si>
  <si>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</si>
  <si>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</si>
  <si>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</si>
  <si>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</si>
  <si>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</si>
  <si>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</si>
  <si>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</si>
  <si>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</si>
  <si>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</si>
  <si>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</si>
  <si>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</si>
  <si>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</si>
  <si>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</si>
  <si>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</si>
  <si>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</si>
  <si>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</si>
  <si>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</si>
  <si>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</si>
  <si>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</si>
  <si>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</si>
  <si>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</si>
  <si>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</si>
  <si>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</si>
  <si>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</si>
  <si>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</si>
  <si>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</si>
  <si>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</si>
  <si>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</si>
  <si>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</si>
  <si>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</si>
  <si>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</si>
  <si>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</si>
  <si>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</si>
  <si>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</si>
  <si>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</si>
  <si>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</si>
  <si>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</si>
  <si>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</si>
  <si>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</si>
  <si>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</si>
  <si>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</si>
  <si>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</si>
  <si>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</si>
  <si>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</si>
  <si>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</si>
  <si>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</si>
  <si>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</si>
  <si>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</si>
  <si>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</si>
  <si>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</si>
  <si>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</si>
  <si>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</si>
  <si>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</si>
  <si>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</si>
  <si>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</si>
  <si>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</si>
  <si>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</si>
  <si>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</si>
  <si>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</si>
  <si>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</si>
  <si>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</si>
  <si>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</si>
  <si>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</si>
  <si>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</si>
  <si>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</si>
  <si>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</si>
  <si>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</si>
  <si>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</si>
  <si>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</si>
  <si>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</si>
  <si>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</si>
  <si>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</si>
  <si>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</si>
  <si>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</si>
  <si>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</si>
  <si>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</si>
  <si>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</si>
  <si>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</si>
  <si>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</si>
  <si>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</si>
  <si>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</si>
  <si>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</si>
  <si>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</si>
  <si>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</si>
  <si>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</si>
  <si>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</si>
  <si>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</si>
  <si>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</si>
  <si>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</si>
  <si>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</si>
  <si>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</si>
  <si>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</si>
  <si>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</si>
  <si>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</si>
  <si>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</si>
  <si>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</si>
  <si>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</si>
  <si>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</si>
  <si>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</si>
  <si>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</si>
  <si>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</si>
  <si>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</si>
  <si>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</si>
  <si>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</si>
  <si>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</si>
  <si>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</si>
  <si>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</si>
  <si>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</si>
  <si>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</si>
  <si>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</si>
  <si>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</si>
  <si>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</si>
  <si>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</si>
  <si>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</si>
  <si>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</si>
  <si>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</si>
  <si>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</si>
  <si>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</si>
  <si>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</si>
  <si>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</si>
  <si>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</si>
  <si>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</si>
  <si>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</si>
  <si>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</si>
  <si>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</si>
  <si>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</si>
  <si>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</si>
  <si>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</si>
  <si>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</si>
  <si>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</si>
  <si>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</si>
  <si>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</si>
  <si>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</si>
  <si>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</si>
  <si>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</si>
  <si>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</si>
  <si>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</si>
  <si>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</si>
  <si>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</si>
  <si>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</si>
  <si>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</si>
  <si>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</si>
  <si>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</si>
  <si>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</si>
  <si>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</si>
  <si>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</si>
  <si>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</si>
  <si>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</si>
  <si>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</si>
  <si>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</si>
  <si>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</si>
  <si>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</si>
  <si>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</si>
  <si>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</si>
  <si>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</si>
  <si>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</si>
  <si>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</si>
  <si>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</si>
  <si>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</si>
  <si>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</si>
  <si>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</si>
  <si>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</si>
  <si>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</si>
  <si>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</si>
  <si>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</si>
  <si>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</si>
  <si>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</si>
  <si>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</si>
  <si>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</si>
  <si>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</si>
  <si>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</si>
  <si>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</si>
  <si>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</si>
  <si>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</si>
  <si>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</si>
  <si>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</si>
  <si>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</si>
  <si>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</si>
  <si>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</si>
  <si>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</si>
  <si>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</si>
  <si>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</si>
  <si>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</si>
  <si>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</si>
  <si>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</si>
  <si>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</si>
  <si>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</si>
  <si>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</si>
  <si>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</si>
  <si>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</si>
  <si>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</si>
  <si>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</si>
  <si>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</si>
  <si>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</si>
  <si>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</si>
  <si>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</si>
  <si>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</si>
  <si>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</si>
  <si>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</si>
  <si>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</si>
  <si>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</si>
  <si>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</si>
  <si>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</si>
  <si>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</si>
  <si>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</si>
  <si>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</si>
  <si>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</si>
  <si>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</si>
  <si>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</si>
  <si>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</si>
  <si>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</si>
  <si>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</si>
  <si>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</si>
  <si>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</si>
  <si>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</si>
  <si>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</si>
  <si>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</si>
  <si>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</si>
  <si>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</si>
  <si>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</si>
  <si>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</si>
  <si>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</si>
  <si>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</si>
  <si>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</si>
  <si>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</si>
  <si>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</si>
  <si>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</si>
  <si>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</si>
  <si>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</si>
  <si>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</si>
  <si>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</si>
  <si>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</si>
  <si>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</si>
  <si>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</si>
  <si>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</si>
  <si>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</si>
  <si>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</si>
  <si>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</si>
  <si>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</si>
  <si>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</si>
  <si>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</si>
  <si>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</si>
  <si>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</si>
  <si>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</si>
  <si>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</si>
  <si>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</si>
  <si>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</si>
  <si>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</si>
  <si>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</si>
  <si>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</si>
  <si>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</si>
  <si>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</si>
  <si>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</si>
  <si>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</si>
  <si>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</si>
  <si>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</si>
  <si>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</si>
  <si>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</si>
  <si>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</si>
  <si>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</si>
  <si>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</si>
  <si>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</si>
  <si>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</si>
  <si>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</si>
  <si>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</si>
  <si>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</si>
  <si>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</si>
  <si>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</si>
  <si>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</si>
  <si>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</si>
  <si>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</si>
  <si>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</si>
  <si>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</si>
  <si>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</si>
  <si>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</si>
  <si>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</si>
  <si>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</si>
  <si>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</si>
  <si>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</si>
  <si>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</si>
  <si>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</si>
  <si>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</si>
  <si>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</si>
  <si>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</si>
  <si>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</si>
  <si>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</si>
  <si>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</si>
  <si>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</si>
  <si>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</si>
  <si>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</si>
  <si>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</si>
  <si>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</si>
  <si>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</si>
  <si>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</si>
  <si>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</si>
  <si>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</si>
  <si>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</si>
  <si>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</si>
  <si>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</si>
  <si>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</si>
  <si>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</si>
  <si>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</si>
  <si>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</si>
  <si>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</si>
  <si>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</si>
  <si>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</si>
  <si>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</si>
  <si>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</si>
  <si>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</si>
  <si>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</si>
  <si>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</si>
  <si>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</si>
  <si>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</si>
  <si>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</si>
  <si>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</si>
  <si>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</si>
  <si>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</si>
  <si>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</si>
  <si>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</si>
  <si>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</si>
  <si>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</si>
  <si>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</si>
  <si>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</si>
  <si>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</si>
  <si>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</si>
  <si>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</si>
  <si>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</si>
  <si>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</si>
  <si>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</si>
  <si>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</si>
  <si>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</si>
  <si>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</si>
  <si>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</si>
  <si>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</si>
  <si>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</si>
  <si>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</si>
  <si>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</si>
  <si>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</si>
  <si>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</si>
  <si>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</si>
  <si>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</si>
  <si>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</si>
  <si>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</si>
  <si>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</si>
  <si>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</si>
  <si>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</si>
  <si>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</si>
  <si>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</si>
  <si>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</si>
  <si>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</si>
  <si>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</si>
  <si>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</si>
  <si>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</si>
  <si>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</si>
  <si>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</si>
  <si>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</si>
  <si>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</si>
  <si>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</si>
  <si>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</si>
  <si>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</si>
  <si>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</si>
  <si>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</si>
  <si>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</si>
  <si>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</si>
  <si>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</si>
  <si>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</si>
  <si>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</si>
  <si>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</si>
  <si>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</si>
  <si>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</si>
  <si>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</si>
  <si>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</si>
  <si>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</si>
  <si>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</si>
  <si>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</si>
  <si>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</si>
  <si>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</si>
  <si>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</si>
  <si>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</si>
  <si>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</si>
  <si>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</si>
  <si>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</si>
  <si>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</si>
  <si>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</si>
  <si>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</si>
  <si>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</si>
  <si>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</si>
  <si>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</si>
  <si>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</si>
  <si>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</si>
  <si>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</si>
  <si>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</si>
  <si>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</si>
  <si>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</si>
  <si>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</si>
  <si>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</si>
  <si>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</si>
  <si>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</si>
  <si>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</si>
  <si>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</si>
  <si>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</si>
  <si>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</si>
  <si>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</si>
  <si>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</si>
  <si>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</si>
  <si>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</si>
  <si>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</si>
  <si>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</si>
  <si>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</si>
  <si>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</si>
  <si>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</si>
  <si>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</si>
  <si>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</si>
  <si>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</si>
  <si>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</si>
  <si>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</si>
  <si>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</si>
  <si>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</si>
  <si>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</si>
  <si>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</si>
  <si>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</si>
  <si>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</si>
  <si>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</si>
  <si>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</si>
  <si>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</si>
  <si>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</si>
  <si>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</si>
  <si>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</si>
  <si>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</si>
  <si>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</si>
  <si>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</si>
  <si>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</si>
  <si>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</si>
  <si>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</si>
  <si>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</si>
  <si>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</si>
  <si>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</si>
  <si>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</si>
  <si>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</si>
  <si>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</si>
  <si>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</si>
  <si>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</si>
  <si>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</si>
  <si>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</si>
  <si>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</si>
  <si>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</si>
  <si>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</si>
  <si>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</si>
  <si>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</si>
  <si>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</si>
  <si>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</si>
  <si>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</si>
  <si>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</si>
  <si>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</si>
  <si>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</si>
  <si>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</si>
  <si>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</si>
  <si>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</si>
  <si>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</si>
  <si>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</si>
  <si>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</si>
  <si>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</si>
  <si>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</si>
  <si>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</si>
  <si>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</si>
  <si>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</si>
  <si>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</si>
  <si>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</si>
  <si>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</si>
  <si>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</si>
  <si>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</si>
  <si>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</si>
  <si>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</si>
  <si>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</si>
  <si>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</si>
  <si>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</si>
  <si>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</si>
  <si>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</si>
  <si>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</si>
  <si>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</si>
  <si>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</si>
  <si>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</si>
  <si>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</si>
  <si>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</si>
  <si>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</si>
  <si>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</si>
  <si>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</si>
  <si>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</si>
  <si>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</si>
  <si>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</si>
  <si>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</si>
  <si>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</si>
  <si>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</si>
  <si>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</si>
  <si>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</si>
  <si>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</si>
  <si>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</si>
  <si>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</si>
  <si>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</si>
  <si>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</si>
  <si>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</si>
  <si>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</si>
  <si>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</si>
  <si>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</si>
  <si>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</si>
  <si>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</si>
  <si>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</si>
  <si>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</si>
  <si>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</si>
  <si>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</si>
  <si>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</si>
  <si>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</si>
  <si>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</si>
  <si>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</si>
  <si>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</si>
  <si>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</si>
  <si>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</si>
  <si>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</si>
  <si>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</si>
  <si>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</si>
  <si>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</si>
  <si>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</si>
  <si>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</si>
  <si>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</si>
  <si>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</si>
  <si>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</si>
  <si>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</si>
  <si>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</si>
  <si>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</si>
  <si>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</si>
  <si>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</si>
  <si>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</si>
  <si>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</si>
  <si>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</si>
  <si>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</si>
  <si>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</si>
  <si>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</si>
  <si>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</si>
  <si>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</si>
  <si>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</si>
  <si>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</si>
  <si>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</si>
  <si>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</si>
  <si>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</si>
  <si>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</si>
  <si>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</si>
  <si>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</si>
  <si>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</si>
  <si>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</si>
  <si>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</si>
  <si>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</si>
  <si>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</si>
  <si>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</si>
  <si>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</si>
  <si>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</si>
  <si>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</si>
  <si>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</si>
  <si>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</si>
  <si>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</si>
  <si>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</si>
  <si>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</si>
  <si>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</si>
  <si>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</si>
  <si>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</si>
  <si>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</si>
  <si>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</si>
  <si>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</si>
  <si>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</si>
  <si>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</si>
  <si>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</si>
  <si>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</si>
  <si>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</si>
  <si>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</si>
  <si>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</si>
  <si>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</si>
  <si>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</si>
  <si>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</si>
  <si>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</si>
  <si>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</si>
  <si>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</si>
  <si>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</si>
  <si>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</si>
  <si>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</si>
  <si>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</si>
  <si>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</si>
  <si>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</si>
  <si>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</si>
  <si>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</si>
  <si>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</si>
  <si>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</si>
  <si>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</si>
  <si>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</si>
  <si>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</si>
  <si>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</si>
  <si>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</si>
  <si>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</si>
  <si>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</si>
  <si>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</si>
  <si>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</si>
  <si>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</si>
  <si>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</si>
  <si>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</si>
  <si>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</si>
  <si>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</si>
  <si>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</si>
  <si>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</si>
  <si>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</si>
  <si>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</si>
  <si>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</si>
  <si>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</si>
  <si>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</si>
  <si>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</si>
  <si>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</si>
  <si>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</si>
  <si>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</si>
  <si>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</si>
  <si>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</si>
  <si>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</si>
  <si>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</si>
  <si>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</si>
  <si>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</si>
  <si>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</si>
  <si>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</si>
  <si>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</si>
  <si>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</si>
  <si>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</si>
  <si>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</si>
  <si>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</si>
  <si>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</si>
  <si>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</si>
  <si>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</si>
  <si>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</si>
  <si>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</si>
  <si>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</si>
  <si>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</si>
  <si>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</si>
  <si>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</si>
  <si>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</si>
  <si>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</si>
  <si>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</si>
  <si>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</si>
  <si>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</si>
  <si>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</si>
  <si>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</si>
  <si>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</si>
  <si>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</si>
  <si>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</si>
  <si>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</si>
  <si>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</si>
  <si>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</si>
  <si>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</si>
  <si>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</si>
  <si>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</si>
  <si>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</si>
  <si>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</si>
  <si>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</si>
  <si>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</si>
  <si>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</si>
  <si>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</si>
  <si>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</si>
  <si>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</si>
  <si>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</si>
  <si>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</si>
  <si>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</si>
  <si>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</si>
  <si>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</si>
  <si>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</si>
  <si>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</si>
  <si>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</si>
  <si>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</si>
  <si>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</si>
  <si>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</si>
  <si>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</si>
  <si>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</si>
  <si>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</si>
  <si>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</si>
  <si>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</si>
  <si>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</si>
  <si>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</si>
  <si>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</si>
  <si>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</si>
  <si>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</si>
  <si>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</si>
  <si>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</si>
  <si>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</si>
  <si>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</si>
  <si>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</si>
  <si>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</si>
  <si>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</si>
  <si>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</si>
  <si>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</si>
  <si>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</si>
  <si>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</si>
  <si>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</si>
  <si>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</si>
  <si>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</si>
  <si>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</si>
  <si>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</si>
  <si>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</si>
  <si>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</si>
  <si>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</si>
  <si>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</si>
  <si>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</si>
  <si>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</si>
  <si>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</si>
  <si>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</si>
  <si>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</si>
  <si>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</si>
  <si>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</si>
  <si>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</si>
  <si>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</si>
  <si>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</si>
  <si>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</si>
  <si>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</si>
  <si>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</si>
  <si>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</si>
  <si>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</si>
  <si>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</si>
  <si>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</si>
  <si>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</si>
  <si>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</si>
  <si>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</si>
  <si>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</si>
  <si>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</si>
  <si>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</si>
  <si>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</si>
  <si>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</si>
  <si>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</si>
  <si>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</si>
  <si>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</si>
  <si>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</si>
  <si>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</si>
  <si>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</si>
  <si>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</si>
  <si>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</si>
  <si>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</si>
  <si>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</si>
  <si>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</si>
  <si>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</si>
  <si>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</si>
  <si>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</si>
  <si>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</si>
  <si>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</si>
  <si>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</si>
  <si>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</si>
  <si>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</si>
  <si>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</si>
  <si>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</si>
  <si>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</si>
  <si>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</si>
  <si>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</si>
  <si>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</si>
  <si>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</si>
  <si>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</si>
  <si>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</si>
  <si>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</si>
  <si>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</si>
  <si>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</si>
  <si>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</si>
  <si>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</si>
  <si>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</si>
  <si>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</si>
  <si>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</si>
  <si>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</si>
  <si>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</si>
  <si>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</si>
  <si>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</si>
  <si>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</si>
  <si>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</si>
  <si>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</si>
  <si>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</si>
  <si>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</si>
  <si>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</si>
  <si>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</si>
  <si>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</si>
  <si>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</si>
  <si>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</si>
  <si>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</si>
  <si>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</si>
  <si>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</si>
  <si>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</si>
  <si>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</si>
  <si>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</si>
  <si>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</si>
  <si>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</si>
  <si>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</si>
  <si>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</si>
  <si>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</si>
  <si>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</si>
  <si>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</si>
  <si>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</si>
  <si>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</si>
  <si>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</si>
  <si>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</si>
  <si>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</si>
  <si>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</si>
  <si>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</si>
  <si>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</si>
  <si>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</si>
  <si>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</si>
  <si>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</si>
  <si>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</si>
  <si>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</si>
  <si>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</si>
  <si>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</si>
  <si>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</si>
  <si>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</si>
  <si>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</si>
  <si>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</si>
  <si>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</si>
  <si>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</si>
  <si>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</si>
  <si>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</si>
  <si>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</si>
  <si>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</si>
  <si>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</si>
  <si>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</si>
  <si>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</si>
  <si>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</si>
  <si>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</si>
  <si>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</si>
  <si>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</si>
  <si>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</si>
  <si>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</si>
  <si>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</si>
  <si>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</si>
  <si>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</si>
  <si>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</si>
  <si>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</si>
  <si>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</si>
  <si>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</si>
  <si>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</si>
  <si>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</si>
  <si>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</si>
  <si>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</si>
  <si>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</si>
  <si>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</si>
  <si>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</si>
  <si>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</si>
  <si>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</si>
  <si>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</si>
  <si>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</si>
  <si>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</si>
  <si>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</si>
  <si>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</si>
  <si>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</si>
  <si>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</si>
  <si>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</si>
  <si>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</si>
  <si>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</si>
  <si>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</si>
  <si>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</si>
  <si>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</si>
  <si>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</si>
  <si>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</si>
  <si>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</si>
  <si>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</si>
  <si>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</si>
  <si>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</si>
  <si>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</si>
  <si>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</si>
  <si>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</si>
  <si>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</si>
  <si>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</si>
  <si>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</si>
  <si>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</si>
  <si>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</si>
  <si>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</si>
  <si>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</si>
  <si>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</si>
  <si>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</si>
  <si>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</si>
  <si>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</si>
  <si>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</si>
  <si>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</si>
  <si>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</si>
  <si>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</si>
  <si>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</si>
  <si>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</si>
  <si>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</si>
  <si>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</si>
  <si>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</si>
  <si>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</si>
  <si>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</si>
  <si>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</si>
  <si>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</si>
  <si>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</si>
  <si>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</si>
  <si>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</si>
  <si>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</si>
  <si>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</si>
  <si>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</si>
  <si>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</si>
  <si>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</si>
  <si>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</si>
  <si>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</si>
  <si>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</si>
  <si>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</si>
  <si>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</si>
  <si>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</si>
  <si>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</si>
  <si>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</si>
  <si>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</si>
  <si>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</si>
  <si>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</si>
  <si>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</si>
  <si>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</si>
  <si>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</si>
  <si>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</si>
  <si>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</si>
  <si>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</si>
  <si>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</si>
  <si>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</si>
  <si>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</si>
  <si>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</si>
  <si>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</si>
  <si>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</si>
  <si>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</si>
  <si>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</si>
  <si>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</si>
  <si>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</si>
  <si>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</si>
  <si>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</si>
  <si>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</si>
  <si>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</si>
  <si>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</si>
  <si>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</si>
  <si>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</si>
  <si>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</si>
  <si>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</si>
  <si>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</si>
  <si>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</si>
  <si>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</si>
  <si>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</si>
  <si>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</si>
  <si>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</si>
  <si>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</si>
  <si>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</si>
  <si>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</si>
  <si>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</si>
  <si>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</si>
  <si>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</si>
  <si>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</si>
  <si>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</si>
  <si>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</si>
  <si>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</si>
  <si>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</si>
  <si>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</si>
  <si>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</si>
  <si>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</si>
  <si>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</si>
  <si>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</si>
  <si>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</si>
  <si>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</si>
  <si>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</si>
  <si>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</si>
  <si>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</si>
  <si>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</si>
  <si>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</si>
  <si>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</si>
  <si>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</si>
  <si>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</si>
  <si>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</si>
  <si>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</si>
  <si>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</si>
  <si>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</si>
  <si>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</si>
  <si>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</si>
  <si>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</si>
  <si>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</si>
  <si>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</si>
  <si>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</si>
  <si>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</si>
  <si>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</si>
  <si>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</si>
  <si>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</si>
  <si>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</si>
  <si>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</si>
  <si>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</si>
  <si>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</si>
  <si>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</si>
  <si>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</si>
  <si>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</si>
  <si>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</si>
  <si>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</si>
  <si>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</si>
  <si>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</si>
  <si>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</si>
  <si>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</si>
  <si>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</si>
  <si>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</si>
  <si>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</si>
  <si>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</si>
  <si>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</si>
  <si>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</si>
  <si>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</si>
  <si>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</si>
  <si>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</si>
  <si>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</si>
  <si>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</si>
  <si>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</si>
  <si>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</si>
  <si>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</si>
  <si>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</si>
  <si>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</si>
  <si>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</si>
  <si>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</si>
  <si>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</si>
  <si>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</si>
  <si>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</si>
  <si>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</si>
  <si>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</si>
  <si>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</si>
  <si>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</si>
  <si>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</si>
  <si>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</si>
  <si>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</si>
  <si>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</si>
  <si>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</si>
  <si>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</si>
  <si>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</si>
  <si>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</si>
  <si>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</si>
  <si>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</si>
  <si>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</si>
  <si>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b894</t>
  </si>
  <si>
    <t>Ирина Азманова</t>
  </si>
  <si>
    <t>Диана Димитрова</t>
  </si>
  <si>
    <t>Атанас Атанасов</t>
  </si>
  <si>
    <t>10.01.2023 г.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</si>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</sst>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6" borderId="0" xfId="36" applyFill="1">
      <alignment/>
      <protection/>
    </xf>
    <xf numFmtId="0" fontId="216" fillId="76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2" fillId="45" borderId="178" xfId="34" applyNumberFormat="1" applyFont="1" applyFill="1" applyBorder="1" applyAlignment="1" applyProtection="1">
      <alignment horizontal="center" vertical="center"/>
      <protection/>
    </xf>
    <xf numFmtId="3" fontId="254" fillId="5" borderId="97" xfId="34" applyNumberFormat="1" applyFont="1" applyFill="1" applyBorder="1" applyAlignment="1" applyProtection="1">
      <alignment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49" fontId="270" fillId="39" borderId="0" xfId="34" applyNumberFormat="1" applyFont="1" applyFill="1" applyAlignment="1">
      <alignment vertical="center"/>
      <protection/>
    </xf>
    <xf numFmtId="3" fontId="5" fillId="0" borderId="42" xfId="34" applyNumberFormat="1" applyFont="1" applyFill="1" applyBorder="1" applyAlignment="1" applyProtection="1">
      <alignment horizontal="center" vertical="center"/>
      <protection locked="0"/>
    </xf>
    <xf numFmtId="3" fontId="5" fillId="0" borderId="178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4" fillId="52" borderId="14" xfId="34" applyFont="1" applyFill="1" applyBorder="1" applyAlignment="1" applyProtection="1">
      <alignment horizontal="center" vertical="center"/>
      <protection/>
    </xf>
    <xf numFmtId="0" fontId="324" fillId="52" borderId="15" xfId="34" applyFont="1" applyFill="1" applyBorder="1" applyAlignment="1" applyProtection="1">
      <alignment horizontal="center" vertical="center"/>
      <protection/>
    </xf>
    <xf numFmtId="0" fontId="324" fillId="52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2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8" sqref="F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980</v>
      </c>
      <c r="C1" s="996"/>
      <c r="D1" s="996"/>
      <c r="E1" s="997"/>
      <c r="F1" s="998" t="s">
        <v>963</v>
      </c>
      <c r="G1" s="999" t="s">
        <v>981</v>
      </c>
      <c r="H1" s="997"/>
      <c r="I1" s="1000" t="s">
        <v>982</v>
      </c>
      <c r="J1" s="1000"/>
      <c r="K1" s="997"/>
      <c r="L1" s="1001" t="s">
        <v>983</v>
      </c>
      <c r="M1" s="997"/>
      <c r="N1" s="1002"/>
      <c r="O1" s="997"/>
      <c r="P1" s="1003" t="s">
        <v>984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24" t="str">
        <f>+OTCHET!B9</f>
        <v>Твърдица</v>
      </c>
      <c r="C2" s="1725"/>
      <c r="D2" s="1726"/>
      <c r="E2" s="1008"/>
      <c r="F2" s="1009">
        <f>+OTCHET!H9</f>
        <v>0</v>
      </c>
      <c r="G2" s="1010" t="str">
        <f>+OTCHET!F12</f>
        <v>7004</v>
      </c>
      <c r="H2" s="1011"/>
      <c r="I2" s="1727">
        <f>+OTCHET!H607</f>
        <v>0</v>
      </c>
      <c r="J2" s="1728"/>
      <c r="K2" s="1002"/>
      <c r="L2" s="1729">
        <f>OTCHET!H605</f>
        <v>0</v>
      </c>
      <c r="M2" s="1730"/>
      <c r="N2" s="1731"/>
      <c r="O2" s="1012"/>
      <c r="P2" s="1013">
        <f>OTCHET!E15</f>
        <v>97</v>
      </c>
      <c r="Q2" s="1014" t="str">
        <f>OTCHET!F15</f>
        <v>СЕС - ДМП</v>
      </c>
      <c r="R2" s="1015"/>
      <c r="S2" s="995" t="s">
        <v>985</v>
      </c>
      <c r="T2" s="1732">
        <f>+OTCHET!I9</f>
        <v>0</v>
      </c>
      <c r="U2" s="1733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986</v>
      </c>
      <c r="C4" s="1020"/>
      <c r="D4" s="1020"/>
      <c r="E4" s="1021"/>
      <c r="F4" s="1020"/>
      <c r="G4" s="1022"/>
      <c r="H4" s="1022"/>
      <c r="I4" s="1022"/>
      <c r="J4" s="1022" t="s">
        <v>987</v>
      </c>
      <c r="K4" s="1011"/>
      <c r="L4" s="1023">
        <f>+Q4</f>
        <v>2022</v>
      </c>
      <c r="M4" s="1024"/>
      <c r="N4" s="1024"/>
      <c r="O4" s="1012"/>
      <c r="P4" s="1025" t="s">
        <v>987</v>
      </c>
      <c r="Q4" s="1023">
        <f>+OTCHET!C3</f>
        <v>2022</v>
      </c>
      <c r="R4" s="1015"/>
      <c r="S4" s="1734" t="s">
        <v>988</v>
      </c>
      <c r="T4" s="1734"/>
      <c r="U4" s="1734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989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44926</v>
      </c>
      <c r="M6" s="1008"/>
      <c r="N6" s="1033" t="s">
        <v>990</v>
      </c>
      <c r="O6" s="997"/>
      <c r="P6" s="1034">
        <f>OTCHET!F9</f>
        <v>44926</v>
      </c>
      <c r="Q6" s="1033" t="s">
        <v>990</v>
      </c>
      <c r="R6" s="1035"/>
      <c r="S6" s="1735">
        <f>+Q4</f>
        <v>2022</v>
      </c>
      <c r="T6" s="1735"/>
      <c r="U6" s="1735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991</v>
      </c>
      <c r="G8" s="1045" t="s">
        <v>992</v>
      </c>
      <c r="H8" s="1008"/>
      <c r="I8" s="1046" t="s">
        <v>993</v>
      </c>
      <c r="J8" s="1047" t="s">
        <v>994</v>
      </c>
      <c r="K8" s="1008"/>
      <c r="L8" s="1048" t="s">
        <v>995</v>
      </c>
      <c r="M8" s="1008"/>
      <c r="N8" s="1049" t="s">
        <v>996</v>
      </c>
      <c r="O8" s="1050"/>
      <c r="P8" s="1051" t="s">
        <v>997</v>
      </c>
      <c r="Q8" s="1052" t="s">
        <v>998</v>
      </c>
      <c r="R8" s="1035"/>
      <c r="S8" s="1715" t="s">
        <v>967</v>
      </c>
      <c r="T8" s="1716"/>
      <c r="U8" s="1717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999</v>
      </c>
      <c r="C9" s="1054"/>
      <c r="D9" s="1055"/>
      <c r="E9" s="1008"/>
      <c r="F9" s="1056">
        <f>+L4</f>
        <v>2022</v>
      </c>
      <c r="G9" s="1057">
        <f>+L6</f>
        <v>44926</v>
      </c>
      <c r="H9" s="1008"/>
      <c r="I9" s="1058">
        <f>+L4</f>
        <v>2022</v>
      </c>
      <c r="J9" s="1059">
        <f>+L6</f>
        <v>44926</v>
      </c>
      <c r="K9" s="1060"/>
      <c r="L9" s="1061">
        <f>+L6</f>
        <v>44926</v>
      </c>
      <c r="M9" s="1060"/>
      <c r="N9" s="1062">
        <f>+L6</f>
        <v>44926</v>
      </c>
      <c r="O9" s="1063"/>
      <c r="P9" s="1064">
        <f>+L4</f>
        <v>2022</v>
      </c>
      <c r="Q9" s="1062">
        <f>+L6</f>
        <v>44926</v>
      </c>
      <c r="R9" s="1035"/>
      <c r="S9" s="1718" t="s">
        <v>968</v>
      </c>
      <c r="T9" s="1719"/>
      <c r="U9" s="1720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1000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710</v>
      </c>
      <c r="J10" s="1070" t="s">
        <v>711</v>
      </c>
      <c r="K10" s="1008"/>
      <c r="L10" s="1070" t="s">
        <v>690</v>
      </c>
      <c r="M10" s="1008"/>
      <c r="N10" s="1071" t="s">
        <v>1001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1002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1002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1003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1003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1004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9" t="s">
        <v>1005</v>
      </c>
      <c r="T13" s="1680"/>
      <c r="U13" s="1681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2000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70" t="s">
        <v>1986</v>
      </c>
      <c r="T14" s="1671"/>
      <c r="U14" s="1672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1984</v>
      </c>
      <c r="C15" s="1631"/>
      <c r="D15" s="1632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721" t="s">
        <v>1985</v>
      </c>
      <c r="T15" s="1722"/>
      <c r="U15" s="1723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1006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70" t="s">
        <v>1007</v>
      </c>
      <c r="T16" s="1671"/>
      <c r="U16" s="1672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1008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70" t="s">
        <v>1009</v>
      </c>
      <c r="T17" s="1671"/>
      <c r="U17" s="1672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1010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70" t="s">
        <v>1011</v>
      </c>
      <c r="T18" s="1671"/>
      <c r="U18" s="1672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1012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70" t="s">
        <v>1013</v>
      </c>
      <c r="T19" s="1671"/>
      <c r="U19" s="1672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1014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70" t="s">
        <v>1015</v>
      </c>
      <c r="T20" s="1671"/>
      <c r="U20" s="1672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1016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70" t="s">
        <v>1017</v>
      </c>
      <c r="T21" s="1671"/>
      <c r="U21" s="1672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1018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700" t="s">
        <v>1987</v>
      </c>
      <c r="T22" s="1701"/>
      <c r="U22" s="1702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1019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85" t="s">
        <v>1020</v>
      </c>
      <c r="T23" s="1686"/>
      <c r="U23" s="1687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1021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1021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1022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79" t="s">
        <v>1023</v>
      </c>
      <c r="T25" s="1680"/>
      <c r="U25" s="1681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1024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70" t="s">
        <v>1025</v>
      </c>
      <c r="T26" s="1671"/>
      <c r="U26" s="1672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1026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700" t="s">
        <v>1027</v>
      </c>
      <c r="T27" s="1701"/>
      <c r="U27" s="1702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1028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85" t="s">
        <v>1029</v>
      </c>
      <c r="T28" s="1686"/>
      <c r="U28" s="1687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1030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1031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1032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1033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1034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1035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85" t="s">
        <v>1036</v>
      </c>
      <c r="T35" s="1686"/>
      <c r="U35" s="1687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1037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712" t="s">
        <v>1038</v>
      </c>
      <c r="T36" s="1713"/>
      <c r="U36" s="1714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1039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706" t="s">
        <v>1040</v>
      </c>
      <c r="T37" s="1707"/>
      <c r="U37" s="1708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1041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709" t="s">
        <v>1042</v>
      </c>
      <c r="T38" s="1710"/>
      <c r="U38" s="1711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1043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85" t="s">
        <v>1044</v>
      </c>
      <c r="T40" s="1686"/>
      <c r="U40" s="1687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1045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1045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1046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79" t="s">
        <v>1047</v>
      </c>
      <c r="T42" s="1680"/>
      <c r="U42" s="1681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1048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70" t="s">
        <v>1049</v>
      </c>
      <c r="T43" s="1671"/>
      <c r="U43" s="1672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2003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70" t="s">
        <v>1050</v>
      </c>
      <c r="T44" s="1671"/>
      <c r="U44" s="1672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1051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700" t="s">
        <v>1052</v>
      </c>
      <c r="T45" s="1701"/>
      <c r="U45" s="1702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1053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85" t="s">
        <v>1054</v>
      </c>
      <c r="T46" s="1686"/>
      <c r="U46" s="1687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1055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697" t="s">
        <v>1056</v>
      </c>
      <c r="T48" s="1698"/>
      <c r="U48" s="1699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1057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1057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1058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1058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1059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45085</v>
      </c>
      <c r="K51" s="1084"/>
      <c r="L51" s="1091">
        <f>+IF($P$2=33,$Q51,0)</f>
        <v>0</v>
      </c>
      <c r="M51" s="1084"/>
      <c r="N51" s="1121">
        <f>+ROUND(+G51+J51+L51,0)</f>
        <v>45085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45085</v>
      </c>
      <c r="R51" s="1035"/>
      <c r="S51" s="1679" t="s">
        <v>1060</v>
      </c>
      <c r="T51" s="1680"/>
      <c r="U51" s="1681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1061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78</v>
      </c>
      <c r="K52" s="1084"/>
      <c r="L52" s="1109">
        <f>+IF($P$2=33,$Q52,0)</f>
        <v>0</v>
      </c>
      <c r="M52" s="1084"/>
      <c r="N52" s="1110">
        <f>+ROUND(+G52+J52+L52,0)</f>
        <v>78</v>
      </c>
      <c r="O52" s="1086"/>
      <c r="P52" s="1108">
        <f>+ROUND(+SUM(OTCHET!E217:E219),0)</f>
        <v>0</v>
      </c>
      <c r="Q52" s="1109">
        <f>+ROUND(+SUM(OTCHET!L217:L219),0)</f>
        <v>78</v>
      </c>
      <c r="R52" s="1035"/>
      <c r="S52" s="1670" t="s">
        <v>1062</v>
      </c>
      <c r="T52" s="1671"/>
      <c r="U52" s="1672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1063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115</v>
      </c>
      <c r="K53" s="1084"/>
      <c r="L53" s="1109">
        <f>+IF($P$2=33,$Q53,0)</f>
        <v>0</v>
      </c>
      <c r="M53" s="1084"/>
      <c r="N53" s="1110">
        <f>+ROUND(+G53+J53+L53,0)</f>
        <v>115</v>
      </c>
      <c r="O53" s="1086"/>
      <c r="P53" s="1108">
        <f>+ROUND(OTCHET!E223,0)</f>
        <v>0</v>
      </c>
      <c r="Q53" s="1109">
        <f>+ROUND(OTCHET!L223,0)</f>
        <v>115</v>
      </c>
      <c r="R53" s="1035"/>
      <c r="S53" s="1670" t="s">
        <v>1064</v>
      </c>
      <c r="T53" s="1671"/>
      <c r="U53" s="1672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1065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30208</v>
      </c>
      <c r="K54" s="1084"/>
      <c r="L54" s="1109">
        <f>+IF($P$2=33,$Q54,0)</f>
        <v>0</v>
      </c>
      <c r="M54" s="1084"/>
      <c r="N54" s="1110">
        <f>+ROUND(+G54+J54+L54,0)</f>
        <v>30208</v>
      </c>
      <c r="O54" s="1086"/>
      <c r="P54" s="1108">
        <f>+ROUND(OTCHET!E187+OTCHET!E190,0)</f>
        <v>0</v>
      </c>
      <c r="Q54" s="1109">
        <f>+ROUND(OTCHET!L187+OTCHET!L190,0)</f>
        <v>30208</v>
      </c>
      <c r="R54" s="1035"/>
      <c r="S54" s="1670" t="s">
        <v>1066</v>
      </c>
      <c r="T54" s="1671"/>
      <c r="U54" s="1672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1067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5494</v>
      </c>
      <c r="K55" s="1084"/>
      <c r="L55" s="1109">
        <f>+IF($P$2=33,$Q55,0)</f>
        <v>0</v>
      </c>
      <c r="M55" s="1084"/>
      <c r="N55" s="1110">
        <f>+ROUND(+G55+J55+L55,0)</f>
        <v>5494</v>
      </c>
      <c r="O55" s="1086"/>
      <c r="P55" s="1108">
        <f>+ROUND(OTCHET!E196+OTCHET!E204,0)</f>
        <v>0</v>
      </c>
      <c r="Q55" s="1109">
        <f>+ROUND(OTCHET!L196+OTCHET!L204,0)</f>
        <v>5494</v>
      </c>
      <c r="R55" s="1035"/>
      <c r="S55" s="1700" t="s">
        <v>1068</v>
      </c>
      <c r="T55" s="1701"/>
      <c r="U55" s="1702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1069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80980</v>
      </c>
      <c r="K56" s="1084"/>
      <c r="L56" s="1197">
        <f>+ROUND(+SUM(L51:L55),0)</f>
        <v>0</v>
      </c>
      <c r="M56" s="1084"/>
      <c r="N56" s="1198">
        <f>+ROUND(+SUM(N51:N55),0)</f>
        <v>80980</v>
      </c>
      <c r="O56" s="1086"/>
      <c r="P56" s="1196">
        <f>+ROUND(+SUM(P51:P55),0)</f>
        <v>0</v>
      </c>
      <c r="Q56" s="1197">
        <f>+ROUND(+SUM(Q51:Q55),0)</f>
        <v>80980</v>
      </c>
      <c r="R56" s="1035"/>
      <c r="S56" s="1685" t="s">
        <v>1070</v>
      </c>
      <c r="T56" s="1686"/>
      <c r="U56" s="1687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1071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1071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1072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9" t="s">
        <v>1073</v>
      </c>
      <c r="T58" s="1680"/>
      <c r="U58" s="1681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1074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112462</v>
      </c>
      <c r="K59" s="1084"/>
      <c r="L59" s="1109">
        <f>+IF($P$2=33,$Q59,0)</f>
        <v>0</v>
      </c>
      <c r="M59" s="1084"/>
      <c r="N59" s="1110">
        <f>+ROUND(+G59+J59+L59,0)</f>
        <v>112462</v>
      </c>
      <c r="O59" s="1086"/>
      <c r="P59" s="1108">
        <f>+ROUND(+OTCHET!E275+OTCHET!E276,0)</f>
        <v>0</v>
      </c>
      <c r="Q59" s="1109">
        <f>+ROUND(+OTCHET!L275+OTCHET!L276,0)</f>
        <v>112462</v>
      </c>
      <c r="R59" s="1035"/>
      <c r="S59" s="1670" t="s">
        <v>1075</v>
      </c>
      <c r="T59" s="1671"/>
      <c r="U59" s="1672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1076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70" t="s">
        <v>1077</v>
      </c>
      <c r="T60" s="1671"/>
      <c r="U60" s="1672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1078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700" t="s">
        <v>1079</v>
      </c>
      <c r="T61" s="1701"/>
      <c r="U61" s="1702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1080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1081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1082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112462</v>
      </c>
      <c r="K63" s="1084"/>
      <c r="L63" s="1197">
        <f>+ROUND(+SUM(L58:L61),0)</f>
        <v>0</v>
      </c>
      <c r="M63" s="1084"/>
      <c r="N63" s="1198">
        <f>+ROUND(+SUM(N58:N61),0)</f>
        <v>112462</v>
      </c>
      <c r="O63" s="1086"/>
      <c r="P63" s="1196">
        <f>+ROUND(+SUM(P58:P61),0)</f>
        <v>0</v>
      </c>
      <c r="Q63" s="1197">
        <f>+ROUND(+SUM(Q58:Q61),0)</f>
        <v>112462</v>
      </c>
      <c r="R63" s="1035"/>
      <c r="S63" s="1685" t="s">
        <v>1083</v>
      </c>
      <c r="T63" s="1686"/>
      <c r="U63" s="1687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1084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1084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1085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9" t="s">
        <v>1086</v>
      </c>
      <c r="T65" s="1680"/>
      <c r="U65" s="1681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1087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70" t="s">
        <v>1088</v>
      </c>
      <c r="T66" s="1671"/>
      <c r="U66" s="1672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1089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85" t="s">
        <v>1090</v>
      </c>
      <c r="T67" s="1686"/>
      <c r="U67" s="1687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1091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1091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1092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9" t="s">
        <v>1093</v>
      </c>
      <c r="T69" s="1680"/>
      <c r="U69" s="1681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1094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70" t="s">
        <v>1095</v>
      </c>
      <c r="T70" s="1671"/>
      <c r="U70" s="1672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1096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85" t="s">
        <v>1097</v>
      </c>
      <c r="T71" s="1686"/>
      <c r="U71" s="1687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1098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1098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1099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40210</v>
      </c>
      <c r="K73" s="1084"/>
      <c r="L73" s="1091">
        <f>+IF($P$2=33,$Q73,0)</f>
        <v>0</v>
      </c>
      <c r="M73" s="1084"/>
      <c r="N73" s="1121">
        <f>+ROUND(+G73+J73+L73,0)</f>
        <v>40210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40210</v>
      </c>
      <c r="R73" s="1035"/>
      <c r="S73" s="1679" t="s">
        <v>1100</v>
      </c>
      <c r="T73" s="1680"/>
      <c r="U73" s="1681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1101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70" t="s">
        <v>1102</v>
      </c>
      <c r="T74" s="1671"/>
      <c r="U74" s="1672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1103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40210</v>
      </c>
      <c r="K75" s="1084"/>
      <c r="L75" s="1197">
        <f>+ROUND(+SUM(L73:L74),0)</f>
        <v>0</v>
      </c>
      <c r="M75" s="1084"/>
      <c r="N75" s="1198">
        <f>+ROUND(+SUM(N73:N74),0)</f>
        <v>40210</v>
      </c>
      <c r="O75" s="1086"/>
      <c r="P75" s="1196">
        <f>+ROUND(+SUM(P73:P74),0)</f>
        <v>0</v>
      </c>
      <c r="Q75" s="1197">
        <f>+ROUND(+SUM(Q73:Q74),0)</f>
        <v>40210</v>
      </c>
      <c r="R75" s="1035"/>
      <c r="S75" s="1685" t="s">
        <v>1104</v>
      </c>
      <c r="T75" s="1686"/>
      <c r="U75" s="1687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1105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233652</v>
      </c>
      <c r="K77" s="1084"/>
      <c r="L77" s="1222">
        <f>+ROUND(L56+L63+L67+L71+L75,0)</f>
        <v>0</v>
      </c>
      <c r="M77" s="1084"/>
      <c r="N77" s="1223">
        <f>+ROUND(N56+N63+N67+N71+N75,0)</f>
        <v>233652</v>
      </c>
      <c r="O77" s="1086"/>
      <c r="P77" s="1220">
        <f>+ROUND(P56+P63+P67+P71+P75,0)</f>
        <v>0</v>
      </c>
      <c r="Q77" s="1221">
        <f>+ROUND(Q56+Q63+Q67+Q71+Q75,0)</f>
        <v>233652</v>
      </c>
      <c r="R77" s="1035"/>
      <c r="S77" s="1688" t="s">
        <v>1106</v>
      </c>
      <c r="T77" s="1689"/>
      <c r="U77" s="1690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1107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1107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1108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195395</v>
      </c>
      <c r="K79" s="1084"/>
      <c r="L79" s="1097">
        <f>+IF($P$2=33,$Q79,0)</f>
        <v>0</v>
      </c>
      <c r="M79" s="1084"/>
      <c r="N79" s="1098">
        <f>+ROUND(+G79+J79+L79,0)</f>
        <v>195395</v>
      </c>
      <c r="O79" s="1086"/>
      <c r="P79" s="1096">
        <f>+ROUND(OTCHET!E419,0)</f>
        <v>0</v>
      </c>
      <c r="Q79" s="1097">
        <f>+ROUND(OTCHET!L419,0)</f>
        <v>195395</v>
      </c>
      <c r="R79" s="1035"/>
      <c r="S79" s="1679" t="s">
        <v>1109</v>
      </c>
      <c r="T79" s="1680"/>
      <c r="U79" s="1681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1110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38257</v>
      </c>
      <c r="K80" s="1084"/>
      <c r="L80" s="1109">
        <f>+IF($P$2=33,$Q80,0)</f>
        <v>0</v>
      </c>
      <c r="M80" s="1084"/>
      <c r="N80" s="1110">
        <f>+ROUND(+G80+J80+L80,0)</f>
        <v>38257</v>
      </c>
      <c r="O80" s="1086"/>
      <c r="P80" s="1108">
        <f>+ROUND(OTCHET!E429,0)</f>
        <v>0</v>
      </c>
      <c r="Q80" s="1109">
        <f>+ROUND(OTCHET!L429,0)</f>
        <v>38257</v>
      </c>
      <c r="R80" s="1035"/>
      <c r="S80" s="1670" t="s">
        <v>1111</v>
      </c>
      <c r="T80" s="1671"/>
      <c r="U80" s="1672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1112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233652</v>
      </c>
      <c r="K81" s="1084"/>
      <c r="L81" s="1231">
        <f>+ROUND(L79+L80,0)</f>
        <v>0</v>
      </c>
      <c r="M81" s="1084"/>
      <c r="N81" s="1232">
        <f>+ROUND(N79+N80,0)</f>
        <v>233652</v>
      </c>
      <c r="O81" s="1086"/>
      <c r="P81" s="1230">
        <f>+ROUND(P79+P80,0)</f>
        <v>0</v>
      </c>
      <c r="Q81" s="1231">
        <f>+ROUND(Q79+Q80,0)</f>
        <v>233652</v>
      </c>
      <c r="R81" s="1035"/>
      <c r="S81" s="1676" t="s">
        <v>1113</v>
      </c>
      <c r="T81" s="1677"/>
      <c r="U81" s="1678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03">
        <f>+IF(+SUM(F82:N82)=0,0,"Контрола: дефицит/излишък = финансиране с обратен знак (Г. + Д. = 0)")</f>
        <v>0</v>
      </c>
      <c r="C82" s="1704"/>
      <c r="D82" s="1705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1114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1114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1115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1115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1116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1116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1117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1117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1118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9" t="s">
        <v>1119</v>
      </c>
      <c r="T87" s="1680"/>
      <c r="U87" s="1681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1120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70" t="s">
        <v>1121</v>
      </c>
      <c r="T88" s="1671"/>
      <c r="U88" s="1672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1122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85" t="s">
        <v>1123</v>
      </c>
      <c r="T89" s="1686"/>
      <c r="U89" s="1687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1124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1124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1125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9" t="s">
        <v>1126</v>
      </c>
      <c r="T91" s="1680"/>
      <c r="U91" s="1681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1127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70" t="s">
        <v>1128</v>
      </c>
      <c r="T92" s="1671"/>
      <c r="U92" s="1672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1129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70" t="s">
        <v>1130</v>
      </c>
      <c r="T93" s="1671"/>
      <c r="U93" s="1672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1131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700" t="s">
        <v>1132</v>
      </c>
      <c r="T94" s="1701"/>
      <c r="U94" s="1702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1133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85" t="s">
        <v>1134</v>
      </c>
      <c r="T95" s="1686"/>
      <c r="U95" s="1687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1135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1135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1136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9" t="s">
        <v>1137</v>
      </c>
      <c r="T97" s="1680"/>
      <c r="U97" s="1681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1138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70" t="s">
        <v>1139</v>
      </c>
      <c r="T98" s="1671"/>
      <c r="U98" s="1672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1140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85" t="s">
        <v>1141</v>
      </c>
      <c r="T99" s="1686"/>
      <c r="U99" s="1687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1142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7" t="s">
        <v>1143</v>
      </c>
      <c r="T101" s="1698"/>
      <c r="U101" s="1699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1144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1144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1145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1145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1146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9" t="s">
        <v>1147</v>
      </c>
      <c r="T104" s="1680"/>
      <c r="U104" s="1681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1148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70" t="s">
        <v>1149</v>
      </c>
      <c r="T105" s="1671"/>
      <c r="U105" s="1672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1150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85" t="s">
        <v>1151</v>
      </c>
      <c r="T106" s="1686"/>
      <c r="U106" s="1687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1152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1152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1153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691" t="s">
        <v>1154</v>
      </c>
      <c r="T108" s="1692"/>
      <c r="U108" s="1693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1155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694" t="s">
        <v>1156</v>
      </c>
      <c r="T109" s="1695"/>
      <c r="U109" s="1696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1157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85" t="s">
        <v>1158</v>
      </c>
      <c r="T110" s="1686"/>
      <c r="U110" s="1687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1159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1159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1160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9" t="s">
        <v>1161</v>
      </c>
      <c r="T112" s="1680"/>
      <c r="U112" s="1681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1162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70" t="s">
        <v>1163</v>
      </c>
      <c r="T113" s="1671"/>
      <c r="U113" s="1672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1164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85" t="s">
        <v>1165</v>
      </c>
      <c r="T114" s="1686"/>
      <c r="U114" s="1687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1166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1166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1167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9" t="s">
        <v>1168</v>
      </c>
      <c r="T116" s="1680"/>
      <c r="U116" s="1681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1169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70" t="s">
        <v>1170</v>
      </c>
      <c r="T117" s="1671"/>
      <c r="U117" s="1672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1171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85" t="s">
        <v>1172</v>
      </c>
      <c r="T118" s="1686"/>
      <c r="U118" s="1687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1173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688" t="s">
        <v>1174</v>
      </c>
      <c r="T120" s="1689"/>
      <c r="U120" s="1690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1175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1175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1176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9" t="s">
        <v>1177</v>
      </c>
      <c r="T122" s="1680"/>
      <c r="U122" s="1681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1178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1179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1180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70" t="s">
        <v>1181</v>
      </c>
      <c r="T124" s="1671"/>
      <c r="U124" s="1672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3" t="s">
        <v>1988</v>
      </c>
      <c r="C125" s="1634"/>
      <c r="D125" s="1635"/>
      <c r="E125" s="1008"/>
      <c r="F125" s="1636">
        <f>+IF($P$2=0,$P125,0)</f>
        <v>0</v>
      </c>
      <c r="G125" s="1637">
        <f>+IF($P$2=0,$Q125,0)</f>
        <v>0</v>
      </c>
      <c r="H125" s="1008"/>
      <c r="I125" s="1636"/>
      <c r="J125" s="1637"/>
      <c r="K125" s="1084"/>
      <c r="L125" s="1637"/>
      <c r="M125" s="1084"/>
      <c r="N125" s="1638">
        <f>+ROUND(+G125+J125+L125,0)</f>
        <v>0</v>
      </c>
      <c r="O125" s="1086"/>
      <c r="P125" s="1636">
        <f>+ROUND(+IF(AND(OTCHET!$F$12="9900",+OTCHET!$E$15=0,+(OTCHET!E589+OTCHET!E590)&gt;0,+(OTCHET!E587+OTCHET!E588)&lt;0),+OTCHET!E586,0),0)</f>
        <v>0</v>
      </c>
      <c r="Q125" s="1637">
        <f>+ROUND(+IF(AND(OTCHET!$F$12="9900",+OTCHET!$E$15=0,+(OTCHET!L589+OTCHET!L590)&gt;=0,+(OTCHET!L587+OTCHET!L588)&lt;=0),+OTCHET!L586,0),0)</f>
        <v>0</v>
      </c>
      <c r="R125" s="1035"/>
      <c r="S125" s="1639" t="s">
        <v>1989</v>
      </c>
      <c r="T125" s="1640"/>
      <c r="U125" s="1641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1182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73" t="s">
        <v>1183</v>
      </c>
      <c r="T126" s="1674"/>
      <c r="U126" s="1675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1184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676" t="s">
        <v>1185</v>
      </c>
      <c r="T127" s="1677"/>
      <c r="U127" s="1678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1186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1186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1187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79" t="s">
        <v>1188</v>
      </c>
      <c r="T129" s="1680"/>
      <c r="U129" s="1681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1189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70" t="s">
        <v>1190</v>
      </c>
      <c r="T130" s="1671"/>
      <c r="U130" s="1672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1191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682" t="s">
        <v>1192</v>
      </c>
      <c r="T131" s="1683"/>
      <c r="U131" s="1684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1193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664" t="s">
        <v>1194</v>
      </c>
      <c r="T132" s="1665"/>
      <c r="U132" s="1666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67">
        <f>+IF(+SUM(F133:N133)=0,0,"Контрола: дефицит/излишък = финансиране с обратен знак (Г. + Д. = 0)")</f>
        <v>0</v>
      </c>
      <c r="C133" s="1667"/>
      <c r="D133" s="1667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1195</v>
      </c>
      <c r="C134" s="1292" t="str">
        <f>+OTCHET!B605</f>
        <v>10.01.2023 г.</v>
      </c>
      <c r="D134" s="1236" t="s">
        <v>1196</v>
      </c>
      <c r="E134" s="1008"/>
      <c r="F134" s="1668"/>
      <c r="G134" s="1668"/>
      <c r="H134" s="1008"/>
      <c r="I134" s="1293" t="s">
        <v>1197</v>
      </c>
      <c r="J134" s="1294"/>
      <c r="K134" s="1008"/>
      <c r="L134" s="1668"/>
      <c r="M134" s="1668"/>
      <c r="N134" s="1668"/>
      <c r="O134" s="1288"/>
      <c r="P134" s="1669"/>
      <c r="Q134" s="1669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1198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1199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1200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1201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H13" sqref="H13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ДМП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962</v>
      </c>
      <c r="F11" s="696">
        <f>OTCHET!F9</f>
        <v>44926</v>
      </c>
      <c r="G11" s="697" t="s">
        <v>963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964</v>
      </c>
      <c r="C12" s="701"/>
      <c r="D12" s="693"/>
      <c r="E12" s="678"/>
      <c r="F12" s="702"/>
      <c r="G12" s="678"/>
      <c r="H12" s="235"/>
      <c r="I12" s="1736" t="s">
        <v>961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37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965</v>
      </c>
      <c r="C14" s="686"/>
      <c r="D14" s="686"/>
      <c r="E14" s="686"/>
      <c r="F14" s="686"/>
      <c r="G14" s="686"/>
      <c r="H14" s="235"/>
      <c r="I14" s="1737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966</v>
      </c>
      <c r="C15" s="706"/>
      <c r="D15" s="706"/>
      <c r="E15" s="125">
        <f>OTCHET!E15</f>
        <v>97</v>
      </c>
      <c r="F15" s="707" t="str">
        <f>OTCHET!F15</f>
        <v>СЕС - ДМП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8" t="str">
        <f>CONCATENATE("Годишен         уточнен план                           ",OTCHET!$C$3," г.")</f>
        <v>Годишен         уточнен план                           2022 г.</v>
      </c>
      <c r="F17" s="1740" t="str">
        <f>CONCATENATE("ОТЧЕТ               ",OTCHET!$C$3," г.")</f>
        <v>ОТЧЕТ               2022 г.</v>
      </c>
      <c r="G17" s="718" t="s">
        <v>1247</v>
      </c>
      <c r="H17" s="719"/>
      <c r="I17" s="720"/>
      <c r="J17" s="721"/>
      <c r="K17" s="722" t="s">
        <v>967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968</v>
      </c>
      <c r="C18" s="725"/>
      <c r="D18" s="725"/>
      <c r="E18" s="1739"/>
      <c r="F18" s="1741"/>
      <c r="G18" s="726" t="s">
        <v>796</v>
      </c>
      <c r="H18" s="727" t="s">
        <v>797</v>
      </c>
      <c r="I18" s="727" t="s">
        <v>795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969</v>
      </c>
      <c r="C20" s="736"/>
      <c r="D20" s="736"/>
      <c r="E20" s="737" t="s">
        <v>172</v>
      </c>
      <c r="F20" s="737" t="s">
        <v>173</v>
      </c>
      <c r="G20" s="738" t="s">
        <v>710</v>
      </c>
      <c r="H20" s="739" t="s">
        <v>711</v>
      </c>
      <c r="I20" s="739" t="s">
        <v>690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2004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854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970</v>
      </c>
      <c r="C25" s="770" t="s">
        <v>834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834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835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835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971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836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836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837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837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841</v>
      </c>
      <c r="D38" s="835"/>
      <c r="E38" s="836">
        <f>E39+E43+E44+E46+SUM(E48:E52)+E55</f>
        <v>0</v>
      </c>
      <c r="F38" s="836">
        <f>F39+F43+F44+F46+SUM(F48:F52)+F55</f>
        <v>233652</v>
      </c>
      <c r="G38" s="837">
        <f>G39+G43+G44+G46+SUM(G48:G52)+G55</f>
        <v>233652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841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22" t="s">
        <v>1968</v>
      </c>
      <c r="C39" s="930"/>
      <c r="D39" s="1621"/>
      <c r="E39" s="799">
        <f>SUM(E40:E42)</f>
        <v>0</v>
      </c>
      <c r="F39" s="799">
        <f>SUM(F40:F42)</f>
        <v>35702</v>
      </c>
      <c r="G39" s="800">
        <f>SUM(G40:G42)</f>
        <v>35702</v>
      </c>
      <c r="H39" s="801">
        <f>SUM(H40:H42)</f>
        <v>0</v>
      </c>
      <c r="I39" s="1623">
        <f>SUM(I40:I42)</f>
        <v>0</v>
      </c>
      <c r="J39" s="844"/>
      <c r="K39" s="802" t="s">
        <v>1969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1970</v>
      </c>
      <c r="C40" s="860" t="s">
        <v>838</v>
      </c>
      <c r="D40" s="861"/>
      <c r="E40" s="862">
        <f>OTCHET!E187</f>
        <v>0</v>
      </c>
      <c r="F40" s="862">
        <f aca="true" t="shared" si="1" ref="F40:F55">+G40+H40+I40</f>
        <v>14324</v>
      </c>
      <c r="G40" s="863">
        <f>OTCHET!I187</f>
        <v>14324</v>
      </c>
      <c r="H40" s="864">
        <f>OTCHET!J187</f>
        <v>0</v>
      </c>
      <c r="I40" s="1402">
        <f>OTCHET!K187</f>
        <v>0</v>
      </c>
      <c r="J40" s="844"/>
      <c r="K40" s="865" t="s">
        <v>838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4" t="s">
        <v>1971</v>
      </c>
      <c r="C41" s="1625" t="s">
        <v>839</v>
      </c>
      <c r="D41" s="1624"/>
      <c r="E41" s="1626">
        <f>OTCHET!E190</f>
        <v>0</v>
      </c>
      <c r="F41" s="1626">
        <f t="shared" si="1"/>
        <v>15884</v>
      </c>
      <c r="G41" s="1627">
        <f>OTCHET!I190</f>
        <v>15884</v>
      </c>
      <c r="H41" s="1628">
        <f>OTCHET!J190</f>
        <v>0</v>
      </c>
      <c r="I41" s="1629">
        <f>OTCHET!K190</f>
        <v>0</v>
      </c>
      <c r="J41" s="844"/>
      <c r="K41" s="1630" t="s">
        <v>839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4" t="s">
        <v>1972</v>
      </c>
      <c r="C42" s="1625" t="s">
        <v>66</v>
      </c>
      <c r="D42" s="1624"/>
      <c r="E42" s="1626">
        <f>+OTCHET!E196+OTCHET!E204</f>
        <v>0</v>
      </c>
      <c r="F42" s="1626">
        <f t="shared" si="1"/>
        <v>5494</v>
      </c>
      <c r="G42" s="1627">
        <f>+OTCHET!I196+OTCHET!I204</f>
        <v>5494</v>
      </c>
      <c r="H42" s="1628">
        <f>+OTCHET!J196+OTCHET!J204</f>
        <v>0</v>
      </c>
      <c r="I42" s="1629">
        <f>+OTCHET!K196+OTCHET!K204</f>
        <v>0</v>
      </c>
      <c r="J42" s="844"/>
      <c r="K42" s="1630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1973</v>
      </c>
      <c r="C43" s="846" t="s">
        <v>721</v>
      </c>
      <c r="D43" s="845"/>
      <c r="E43" s="804">
        <f>+OTCHET!E205+OTCHET!E223+OTCHET!E271</f>
        <v>0</v>
      </c>
      <c r="F43" s="804">
        <f t="shared" si="1"/>
        <v>45278</v>
      </c>
      <c r="G43" s="805">
        <f>+OTCHET!I205+OTCHET!I223+OTCHET!I271</f>
        <v>45278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721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1974</v>
      </c>
      <c r="C44" s="765" t="s">
        <v>840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840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1975</v>
      </c>
      <c r="C46" s="854" t="s">
        <v>722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722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1976</v>
      </c>
      <c r="C48" s="846" t="s">
        <v>361</v>
      </c>
      <c r="D48" s="845"/>
      <c r="E48" s="804">
        <f>+OTCHET!E265+OTCHET!E269+OTCHET!E270</f>
        <v>0</v>
      </c>
      <c r="F48" s="804">
        <f t="shared" si="1"/>
        <v>40210</v>
      </c>
      <c r="G48" s="805">
        <f>+OTCHET!I265+OTCHET!I269+OTCHET!I270</f>
        <v>40210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1983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1977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112462</v>
      </c>
      <c r="G49" s="805">
        <f>OTCHET!I275+OTCHET!I276+OTCHET!I284+OTCHET!I287</f>
        <v>112462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1978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1979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1982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1980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1981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233652</v>
      </c>
      <c r="G56" s="882">
        <f>+G57+G58+G62</f>
        <v>195395</v>
      </c>
      <c r="H56" s="883">
        <f>+H57+H58+H62</f>
        <v>38257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233652</v>
      </c>
      <c r="G58" s="891">
        <f>+OTCHET!I383+OTCHET!I391+OTCHET!I396+OTCHET!I399+OTCHET!I402+OTCHET!I405+OTCHET!I406+OTCHET!I409+OTCHET!I422+OTCHET!I423+OTCHET!I424+OTCHET!I425+OTCHET!I426</f>
        <v>195395</v>
      </c>
      <c r="H58" s="892">
        <f>+OTCHET!J383+OTCHET!J391+OTCHET!J396+OTCHET!J399+OTCHET!J402+OTCHET!J405+OTCHET!J406+OTCHET!J409+OTCHET!J422+OTCHET!J423+OTCHET!J424+OTCHET!J425+OTCHET!J426</f>
        <v>38257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38257</v>
      </c>
      <c r="G59" s="895">
        <f>+OTCHET!I422+OTCHET!I423+OTCHET!I424+OTCHET!I425+OTCHET!I426</f>
        <v>0</v>
      </c>
      <c r="H59" s="896">
        <f>+OTCHET!J422+OTCHET!J423+OTCHET!J424+OTCHET!J425+OTCHET!J426</f>
        <v>38257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712</v>
      </c>
      <c r="C62" s="827" t="s">
        <v>842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842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1999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972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-38257</v>
      </c>
      <c r="H64" s="918">
        <f>+H22-H38+H56-H63</f>
        <v>38257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-38257</v>
      </c>
      <c r="H65" s="923">
        <f>+H$64+H$66</f>
        <v>38257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843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843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973</v>
      </c>
      <c r="C72" s="945" t="s">
        <v>844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844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845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845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974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975</v>
      </c>
      <c r="C84" s="854" t="s">
        <v>846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846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976</v>
      </c>
      <c r="C85" s="846" t="s">
        <v>847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847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853</v>
      </c>
      <c r="C86" s="765" t="s">
        <v>312</v>
      </c>
      <c r="D86" s="847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852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0</v>
      </c>
      <c r="G88" s="953">
        <f>+OTCHET!I521+OTCHET!I524+OTCHET!I544</f>
        <v>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713</v>
      </c>
      <c r="C89" s="854" t="s">
        <v>848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848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851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850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849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977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829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830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831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832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833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831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832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-38257</v>
      </c>
      <c r="H105" s="974">
        <f>+H$64+H$66</f>
        <v>38257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978</v>
      </c>
      <c r="C108" s="981"/>
      <c r="D108" s="981"/>
      <c r="E108" s="982"/>
      <c r="F108" s="982"/>
      <c r="G108" s="1742" t="s">
        <v>979</v>
      </c>
      <c r="H108" s="1742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871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43" t="str">
        <f>+OTCHET!D603</f>
        <v>Ирина Азманова</v>
      </c>
      <c r="F110" s="1743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869</v>
      </c>
      <c r="C113" s="975"/>
      <c r="D113" s="975"/>
      <c r="E113" s="986"/>
      <c r="F113" s="986"/>
      <c r="G113" s="678"/>
      <c r="H113" s="988" t="s">
        <v>872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43" t="str">
        <f>+OTCHET!G600</f>
        <v>Диана Димитрова</v>
      </c>
      <c r="F114" s="1743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894"/>
  <sheetViews>
    <sheetView tabSelected="1" zoomScale="75" zoomScaleNormal="75" zoomScaleSheetLayoutView="85" workbookViewId="0" topLeftCell="B578">
      <selection activeCell="D603" sqref="D60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868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61" t="s">
        <v>2059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27" t="str">
        <f>VLOOKUP(E15,SMETKA,2,FALSE)</f>
        <v>ОТЧЕТНИ ДАННИ ПО ЕБК ЗА СМЕТКИТЕ ЗА СРЕДСТВАТА ОТ ЕВРОПЕЙСКИЯ СЪЮЗ - ДМП</v>
      </c>
      <c r="C7" s="1828"/>
      <c r="D7" s="182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828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9" t="s">
        <v>1858</v>
      </c>
      <c r="C9" s="1830"/>
      <c r="D9" s="1831"/>
      <c r="E9" s="115">
        <f>DATE($C$3,1,1)</f>
        <v>44562</v>
      </c>
      <c r="F9" s="116">
        <v>44926</v>
      </c>
      <c r="G9" s="113"/>
      <c r="H9" s="1404"/>
      <c r="I9" s="1784"/>
      <c r="J9" s="1785"/>
      <c r="K9" s="113"/>
      <c r="L9" s="113"/>
      <c r="M9" s="7">
        <v>1</v>
      </c>
      <c r="N9" s="108"/>
    </row>
    <row r="10" spans="2:14" ht="15">
      <c r="B10" s="117" t="s">
        <v>792</v>
      </c>
      <c r="C10" s="103"/>
      <c r="D10" s="104"/>
      <c r="E10" s="113"/>
      <c r="F10" s="1590" t="str">
        <f>VLOOKUP(F9,DateName,2,FALSE)</f>
        <v>декември</v>
      </c>
      <c r="G10" s="113"/>
      <c r="H10" s="114"/>
      <c r="I10" s="1786" t="s">
        <v>961</v>
      </c>
      <c r="J10" s="178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7"/>
      <c r="J11" s="1787"/>
      <c r="K11" s="113"/>
      <c r="L11" s="113"/>
      <c r="M11" s="7">
        <v>1</v>
      </c>
      <c r="N11" s="108"/>
    </row>
    <row r="12" spans="2:14" ht="27" customHeight="1">
      <c r="B12" s="1811" t="str">
        <f>VLOOKUP(F12,PRBK,2,FALSE)</f>
        <v>Твърдица</v>
      </c>
      <c r="C12" s="1812"/>
      <c r="D12" s="1813"/>
      <c r="E12" s="118" t="s">
        <v>955</v>
      </c>
      <c r="F12" s="1574" t="s">
        <v>1538</v>
      </c>
      <c r="G12" s="113"/>
      <c r="H12" s="114"/>
      <c r="I12" s="1787"/>
      <c r="J12" s="1787"/>
      <c r="K12" s="113"/>
      <c r="L12" s="113"/>
      <c r="M12" s="7">
        <v>1</v>
      </c>
      <c r="N12" s="108"/>
    </row>
    <row r="13" spans="2:14" ht="18" customHeight="1">
      <c r="B13" s="119" t="s">
        <v>793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884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91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885</v>
      </c>
      <c r="E19" s="1752" t="str">
        <f>CONCATENATE("Уточнен план ",$C$3," - ПРИХОДИ")</f>
        <v>Уточнен план 2022 - ПРИХОДИ</v>
      </c>
      <c r="F19" s="1753"/>
      <c r="G19" s="1753"/>
      <c r="H19" s="1754"/>
      <c r="I19" s="1835" t="str">
        <f>CONCATENATE("Отчет ",$C$3," - ПРИХОДИ")</f>
        <v>Отчет 2022 - ПРИХОДИ</v>
      </c>
      <c r="J19" s="1836"/>
      <c r="K19" s="1836"/>
      <c r="L19" s="1837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886</v>
      </c>
      <c r="E20" s="137" t="s">
        <v>956</v>
      </c>
      <c r="F20" s="1396" t="s">
        <v>796</v>
      </c>
      <c r="G20" s="1397" t="s">
        <v>797</v>
      </c>
      <c r="H20" s="1398" t="s">
        <v>795</v>
      </c>
      <c r="I20" s="1587" t="s">
        <v>957</v>
      </c>
      <c r="J20" s="1588" t="s">
        <v>958</v>
      </c>
      <c r="K20" s="1589" t="s">
        <v>959</v>
      </c>
      <c r="L20" s="1405" t="s">
        <v>960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710</v>
      </c>
      <c r="H21" s="145" t="s">
        <v>711</v>
      </c>
      <c r="I21" s="143" t="s">
        <v>690</v>
      </c>
      <c r="J21" s="144" t="s">
        <v>861</v>
      </c>
      <c r="K21" s="145" t="s">
        <v>862</v>
      </c>
      <c r="L21" s="1406" t="s">
        <v>863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5" t="s">
        <v>465</v>
      </c>
      <c r="D22" s="182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2049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2050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2051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2052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5" t="s">
        <v>467</v>
      </c>
      <c r="D28" s="1826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5" t="s">
        <v>126</v>
      </c>
      <c r="D33" s="1826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887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2053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714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5" t="s">
        <v>121</v>
      </c>
      <c r="D39" s="1826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864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865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888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5"/>
      <c r="H53" s="154">
        <v>0</v>
      </c>
      <c r="I53" s="482">
        <v>0</v>
      </c>
      <c r="J53" s="1605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6"/>
      <c r="H54" s="160">
        <v>0</v>
      </c>
      <c r="I54" s="484">
        <v>0</v>
      </c>
      <c r="J54" s="1606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6"/>
      <c r="H55" s="160">
        <v>0</v>
      </c>
      <c r="I55" s="484">
        <v>0</v>
      </c>
      <c r="J55" s="1606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6"/>
      <c r="H56" s="160">
        <v>0</v>
      </c>
      <c r="I56" s="484">
        <v>0</v>
      </c>
      <c r="J56" s="1606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7"/>
      <c r="H57" s="175">
        <v>0</v>
      </c>
      <c r="I57" s="486">
        <v>0</v>
      </c>
      <c r="J57" s="1607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1935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2054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1246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0"/>
      <c r="B87" s="192"/>
      <c r="C87" s="156">
        <v>2417</v>
      </c>
      <c r="D87" s="623" t="s">
        <v>1966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9"/>
      <c r="H91" s="154">
        <v>0</v>
      </c>
      <c r="I91" s="152"/>
      <c r="J91" s="1659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855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2045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1967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856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890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723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724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725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726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727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728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729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730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731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732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733</v>
      </c>
      <c r="D138" s="183"/>
      <c r="E138" s="1365">
        <f t="shared" si="26"/>
        <v>0</v>
      </c>
      <c r="F138" s="1466">
        <v>0</v>
      </c>
      <c r="G138" s="1642">
        <v>0</v>
      </c>
      <c r="H138" s="1468">
        <v>0</v>
      </c>
      <c r="I138" s="1466">
        <v>0</v>
      </c>
      <c r="J138" s="1642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1936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900</v>
      </c>
      <c r="C169" s="208" t="s">
        <v>734</v>
      </c>
      <c r="D169" s="209" t="s">
        <v>901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6">
        <v>113</v>
      </c>
      <c r="B170" s="1617"/>
      <c r="C170" s="1616"/>
      <c r="D170" s="1618" t="s">
        <v>1945</v>
      </c>
      <c r="E170" s="1603">
        <v>0</v>
      </c>
      <c r="F170" s="1603">
        <v>0</v>
      </c>
      <c r="G170" s="159"/>
      <c r="H170" s="1604">
        <v>0</v>
      </c>
      <c r="I170" s="1603">
        <v>0</v>
      </c>
      <c r="J170" s="159"/>
      <c r="K170" s="1604">
        <v>0</v>
      </c>
      <c r="L170" s="1604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3" t="str">
        <f>$B$7</f>
        <v>ОТЧЕТНИ ДАННИ ПО ЕБК ЗА СМЕТКИТЕ ЗА СРЕДСТВАТА ОТ ЕВРОПЕЙСКИЯ СЪЮЗ - ДМП</v>
      </c>
      <c r="C174" s="1824"/>
      <c r="D174" s="1824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828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46" t="str">
        <f>$B$9</f>
        <v>Твърдица</v>
      </c>
      <c r="C176" s="1747"/>
      <c r="D176" s="1748"/>
      <c r="E176" s="115">
        <f>$E$9</f>
        <v>44562</v>
      </c>
      <c r="F176" s="226">
        <f>$F$9</f>
        <v>44926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11" t="str">
        <f>$B$12</f>
        <v>Твърдица</v>
      </c>
      <c r="C179" s="1812"/>
      <c r="D179" s="1813"/>
      <c r="E179" s="231" t="s">
        <v>883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884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735</v>
      </c>
      <c r="E183" s="1752" t="str">
        <f>CONCATENATE("Уточнен план ",$C$3," - РАЗХОДИ - рекапитулация")</f>
        <v>Уточнен план 2022 - РАЗХОДИ - рекапитулация</v>
      </c>
      <c r="F183" s="1753"/>
      <c r="G183" s="1753"/>
      <c r="H183" s="1754"/>
      <c r="I183" s="1755" t="str">
        <f>CONCATENATE("Отчет ",$C$3," - РАЗХОДИ - рекапитулация")</f>
        <v>Отчет 2022 - РАЗХОДИ - рекапитулация</v>
      </c>
      <c r="J183" s="1756"/>
      <c r="K183" s="1756"/>
      <c r="L183" s="1757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671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736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60" t="s">
        <v>737</v>
      </c>
      <c r="D187" s="176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14324</v>
      </c>
      <c r="J187" s="275">
        <f t="shared" si="41"/>
        <v>0</v>
      </c>
      <c r="K187" s="276">
        <f t="shared" si="41"/>
        <v>0</v>
      </c>
      <c r="L187" s="273">
        <f t="shared" si="41"/>
        <v>14324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738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14324</v>
      </c>
      <c r="J188" s="283">
        <f t="shared" si="43"/>
        <v>0</v>
      </c>
      <c r="K188" s="284">
        <f t="shared" si="43"/>
        <v>0</v>
      </c>
      <c r="L188" s="281">
        <f t="shared" si="43"/>
        <v>14324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739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62" t="s">
        <v>740</v>
      </c>
      <c r="D190" s="176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15884</v>
      </c>
      <c r="J190" s="275">
        <f t="shared" si="44"/>
        <v>0</v>
      </c>
      <c r="K190" s="276">
        <f t="shared" si="44"/>
        <v>0</v>
      </c>
      <c r="L190" s="273">
        <f t="shared" si="44"/>
        <v>15884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741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15026</v>
      </c>
      <c r="J191" s="283">
        <f t="shared" si="45"/>
        <v>0</v>
      </c>
      <c r="K191" s="284">
        <f t="shared" si="45"/>
        <v>0</v>
      </c>
      <c r="L191" s="281">
        <f t="shared" si="45"/>
        <v>15026</v>
      </c>
      <c r="M191" s="7">
        <f t="shared" si="42"/>
        <v>1</v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742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858</v>
      </c>
      <c r="J192" s="297">
        <f t="shared" si="45"/>
        <v>0</v>
      </c>
      <c r="K192" s="298">
        <f t="shared" si="45"/>
        <v>0</v>
      </c>
      <c r="L192" s="295">
        <f t="shared" si="45"/>
        <v>858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4" t="s">
        <v>192</v>
      </c>
      <c r="D196" s="176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5494</v>
      </c>
      <c r="J196" s="275">
        <f t="shared" si="46"/>
        <v>0</v>
      </c>
      <c r="K196" s="276">
        <f t="shared" si="46"/>
        <v>0</v>
      </c>
      <c r="L196" s="273">
        <f t="shared" si="46"/>
        <v>5494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3121</v>
      </c>
      <c r="J197" s="283">
        <f t="shared" si="47"/>
        <v>0</v>
      </c>
      <c r="K197" s="284">
        <f t="shared" si="47"/>
        <v>0</v>
      </c>
      <c r="L197" s="281">
        <f t="shared" si="47"/>
        <v>3121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113</v>
      </c>
      <c r="J198" s="297">
        <f t="shared" si="47"/>
        <v>0</v>
      </c>
      <c r="K198" s="298">
        <f t="shared" si="47"/>
        <v>0</v>
      </c>
      <c r="L198" s="295">
        <f t="shared" si="47"/>
        <v>113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864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1427</v>
      </c>
      <c r="J200" s="297">
        <f t="shared" si="47"/>
        <v>0</v>
      </c>
      <c r="K200" s="298">
        <f t="shared" si="47"/>
        <v>0</v>
      </c>
      <c r="L200" s="295">
        <f t="shared" si="47"/>
        <v>1427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833</v>
      </c>
      <c r="J201" s="297">
        <f t="shared" si="47"/>
        <v>0</v>
      </c>
      <c r="K201" s="298">
        <f t="shared" si="47"/>
        <v>0</v>
      </c>
      <c r="L201" s="295">
        <f t="shared" si="47"/>
        <v>833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866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66" t="s">
        <v>197</v>
      </c>
      <c r="D204" s="176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2" t="s">
        <v>198</v>
      </c>
      <c r="D205" s="176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45163</v>
      </c>
      <c r="J205" s="275">
        <f t="shared" si="48"/>
        <v>0</v>
      </c>
      <c r="K205" s="276">
        <f t="shared" si="48"/>
        <v>0</v>
      </c>
      <c r="L205" s="310">
        <f t="shared" si="48"/>
        <v>45163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16807</v>
      </c>
      <c r="J210" s="297">
        <f t="shared" si="49"/>
        <v>0</v>
      </c>
      <c r="K210" s="298">
        <f t="shared" si="49"/>
        <v>0</v>
      </c>
      <c r="L210" s="295">
        <f t="shared" si="49"/>
        <v>16807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644</v>
      </c>
      <c r="J211" s="316">
        <f t="shared" si="49"/>
        <v>0</v>
      </c>
      <c r="K211" s="317">
        <f t="shared" si="49"/>
        <v>0</v>
      </c>
      <c r="L211" s="314">
        <f t="shared" si="49"/>
        <v>644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26859</v>
      </c>
      <c r="J212" s="322">
        <f t="shared" si="49"/>
        <v>0</v>
      </c>
      <c r="K212" s="323">
        <f t="shared" si="49"/>
        <v>0</v>
      </c>
      <c r="L212" s="320">
        <f t="shared" si="49"/>
        <v>26859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200</v>
      </c>
      <c r="J213" s="328">
        <f t="shared" si="49"/>
        <v>0</v>
      </c>
      <c r="K213" s="329">
        <f t="shared" si="49"/>
        <v>0</v>
      </c>
      <c r="L213" s="326">
        <f t="shared" si="49"/>
        <v>200</v>
      </c>
      <c r="M213" s="7">
        <f t="shared" si="42"/>
        <v>1</v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575</v>
      </c>
      <c r="J214" s="322">
        <f t="shared" si="49"/>
        <v>0</v>
      </c>
      <c r="K214" s="323">
        <f t="shared" si="49"/>
        <v>0</v>
      </c>
      <c r="L214" s="320">
        <f t="shared" si="49"/>
        <v>575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867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78</v>
      </c>
      <c r="J217" s="322">
        <f t="shared" si="50"/>
        <v>0</v>
      </c>
      <c r="K217" s="323">
        <f t="shared" si="50"/>
        <v>0</v>
      </c>
      <c r="L217" s="320">
        <f t="shared" si="50"/>
        <v>78</v>
      </c>
      <c r="M217" s="7">
        <f t="shared" si="42"/>
        <v>1</v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794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68" t="s">
        <v>269</v>
      </c>
      <c r="D223" s="1769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115</v>
      </c>
      <c r="J223" s="275">
        <f t="shared" si="51"/>
        <v>0</v>
      </c>
      <c r="K223" s="276">
        <f t="shared" si="51"/>
        <v>0</v>
      </c>
      <c r="L223" s="310">
        <f t="shared" si="51"/>
        <v>115</v>
      </c>
      <c r="M223" s="7">
        <f t="shared" si="42"/>
        <v>1</v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97</v>
      </c>
      <c r="J224" s="283">
        <f t="shared" si="52"/>
        <v>0</v>
      </c>
      <c r="K224" s="284">
        <f t="shared" si="52"/>
        <v>0</v>
      </c>
      <c r="L224" s="281">
        <f t="shared" si="52"/>
        <v>97</v>
      </c>
      <c r="M224" s="7">
        <f t="shared" si="42"/>
        <v>1</v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18</v>
      </c>
      <c r="J225" s="297">
        <f t="shared" si="52"/>
        <v>0</v>
      </c>
      <c r="K225" s="298">
        <f t="shared" si="52"/>
        <v>0</v>
      </c>
      <c r="L225" s="295">
        <f t="shared" si="52"/>
        <v>18</v>
      </c>
      <c r="M225" s="7">
        <f t="shared" si="42"/>
        <v>1</v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68" t="s">
        <v>715</v>
      </c>
      <c r="D227" s="1769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68" t="s">
        <v>217</v>
      </c>
      <c r="D233" s="1769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68" t="s">
        <v>219</v>
      </c>
      <c r="D236" s="1769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8" t="s">
        <v>220</v>
      </c>
      <c r="D237" s="175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8" t="s">
        <v>221</v>
      </c>
      <c r="D238" s="175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8" t="s">
        <v>1650</v>
      </c>
      <c r="D239" s="175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68" t="s">
        <v>222</v>
      </c>
      <c r="D240" s="1769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1996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709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1651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2048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68" t="s">
        <v>231</v>
      </c>
      <c r="D255" s="1769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68" t="s">
        <v>232</v>
      </c>
      <c r="D256" s="1769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68" t="s">
        <v>233</v>
      </c>
      <c r="D257" s="1769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68" t="s">
        <v>234</v>
      </c>
      <c r="D258" s="1769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68" t="s">
        <v>1655</v>
      </c>
      <c r="D265" s="1769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68" t="s">
        <v>1652</v>
      </c>
      <c r="D269" s="1769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68" t="s">
        <v>1653</v>
      </c>
      <c r="D270" s="1769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40210</v>
      </c>
      <c r="J270" s="275">
        <f t="shared" si="66"/>
        <v>0</v>
      </c>
      <c r="K270" s="276">
        <f t="shared" si="66"/>
        <v>0</v>
      </c>
      <c r="L270" s="310">
        <f t="shared" si="66"/>
        <v>40210</v>
      </c>
      <c r="M270" s="7">
        <f t="shared" si="61"/>
        <v>1</v>
      </c>
      <c r="N270" s="277"/>
    </row>
    <row r="271" spans="1:14" s="15" customFormat="1" ht="18.75" customHeight="1">
      <c r="A271" s="22">
        <v>675</v>
      </c>
      <c r="B271" s="272">
        <v>4600</v>
      </c>
      <c r="C271" s="1758" t="s">
        <v>244</v>
      </c>
      <c r="D271" s="175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68" t="s">
        <v>270</v>
      </c>
      <c r="D272" s="1769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72" t="s">
        <v>245</v>
      </c>
      <c r="D275" s="1773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88137</v>
      </c>
      <c r="J275" s="275">
        <f t="shared" si="68"/>
        <v>0</v>
      </c>
      <c r="K275" s="276">
        <f t="shared" si="68"/>
        <v>0</v>
      </c>
      <c r="L275" s="310">
        <f t="shared" si="68"/>
        <v>88137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72" t="s">
        <v>246</v>
      </c>
      <c r="D276" s="1773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24325</v>
      </c>
      <c r="J276" s="275">
        <f t="shared" si="68"/>
        <v>0</v>
      </c>
      <c r="K276" s="276">
        <f t="shared" si="68"/>
        <v>0</v>
      </c>
      <c r="L276" s="310">
        <f t="shared" si="68"/>
        <v>24325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4277</v>
      </c>
      <c r="J277" s="283">
        <f t="shared" si="69"/>
        <v>0</v>
      </c>
      <c r="K277" s="284">
        <f t="shared" si="69"/>
        <v>0</v>
      </c>
      <c r="L277" s="281">
        <f t="shared" si="69"/>
        <v>4277</v>
      </c>
      <c r="M277" s="7">
        <f t="shared" si="61"/>
        <v>1</v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20048</v>
      </c>
      <c r="J280" s="297">
        <f t="shared" si="69"/>
        <v>0</v>
      </c>
      <c r="K280" s="298">
        <f t="shared" si="69"/>
        <v>0</v>
      </c>
      <c r="L280" s="295">
        <f t="shared" si="69"/>
        <v>20048</v>
      </c>
      <c r="M280" s="7">
        <f t="shared" si="61"/>
        <v>1</v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72" t="s">
        <v>617</v>
      </c>
      <c r="D284" s="1773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72" t="s">
        <v>679</v>
      </c>
      <c r="D287" s="1773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68" t="s">
        <v>680</v>
      </c>
      <c r="D288" s="1769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681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682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683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684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74" t="s">
        <v>907</v>
      </c>
      <c r="D293" s="1775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685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686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687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70" t="s">
        <v>688</v>
      </c>
      <c r="D297" s="1771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900</v>
      </c>
      <c r="C301" s="393" t="s">
        <v>734</v>
      </c>
      <c r="D301" s="394" t="s">
        <v>908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233652</v>
      </c>
      <c r="J301" s="397">
        <f t="shared" si="77"/>
        <v>0</v>
      </c>
      <c r="K301" s="398">
        <f t="shared" si="77"/>
        <v>0</v>
      </c>
      <c r="L301" s="395">
        <f t="shared" si="77"/>
        <v>233652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22"/>
      <c r="C306" s="1817"/>
      <c r="D306" s="181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16"/>
      <c r="C308" s="1817"/>
      <c r="D308" s="181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16"/>
      <c r="C311" s="1817"/>
      <c r="D311" s="181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18"/>
      <c r="C344" s="1818"/>
      <c r="D344" s="181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21" t="str">
        <f>$B$7</f>
        <v>ОТЧЕТНИ ДАННИ ПО ЕБК ЗА СМЕТКИТЕ ЗА СРЕДСТВАТА ОТ ЕВРОПЕЙСКИЯ СЪЮЗ - ДМП</v>
      </c>
      <c r="C348" s="1821"/>
      <c r="D348" s="182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882</v>
      </c>
      <c r="F349" s="406" t="s">
        <v>828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46" t="str">
        <f>$B$9</f>
        <v>Твърдица</v>
      </c>
      <c r="C350" s="1747"/>
      <c r="D350" s="1748"/>
      <c r="E350" s="115">
        <f>$E$9</f>
        <v>44562</v>
      </c>
      <c r="F350" s="407">
        <f>$F$9</f>
        <v>44926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11" t="str">
        <f>$B$12</f>
        <v>Твърдица</v>
      </c>
      <c r="C353" s="1812"/>
      <c r="D353" s="1813"/>
      <c r="E353" s="410" t="s">
        <v>883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909</v>
      </c>
      <c r="E357" s="1838" t="str">
        <f>CONCATENATE("Уточнен план ",$C$3," - ТРАНСФЕРИ и ВРЕМ. БЕЗЛ. ЗАЕМИ")</f>
        <v>Уточнен план 2022 - ТРАНСФЕРИ и ВРЕМ. БЕЗЛ. ЗАЕМИ</v>
      </c>
      <c r="F357" s="1839"/>
      <c r="G357" s="1839"/>
      <c r="H357" s="1840"/>
      <c r="I357" s="1841" t="str">
        <f>CONCATENATE("Отчет ",$C$3," - ТРАНСФЕРИ и ВРЕМ. БЕЗЛ. ЗАЕМИ")</f>
        <v>Отчет 2022 - ТРАНСФЕРИ и ВРЕМ. БЕЗЛ. ЗАЕМИ</v>
      </c>
      <c r="J357" s="1842"/>
      <c r="K357" s="1842"/>
      <c r="L357" s="1843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671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910</v>
      </c>
      <c r="C359" s="426"/>
      <c r="D359" s="427" t="s">
        <v>672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19" t="s">
        <v>273</v>
      </c>
      <c r="D361" s="1820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88" t="s">
        <v>284</v>
      </c>
      <c r="D375" s="1789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911</v>
      </c>
      <c r="E376" s="1373">
        <f t="shared" si="81"/>
        <v>0</v>
      </c>
      <c r="F376" s="1644">
        <v>0</v>
      </c>
      <c r="G376" s="1652">
        <v>0</v>
      </c>
      <c r="H376" s="1643">
        <v>0</v>
      </c>
      <c r="I376" s="1644">
        <v>0</v>
      </c>
      <c r="J376" s="1652">
        <v>0</v>
      </c>
      <c r="K376" s="1643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912</v>
      </c>
      <c r="E377" s="1371">
        <f t="shared" si="81"/>
        <v>0</v>
      </c>
      <c r="F377" s="1653"/>
      <c r="G377" s="1651">
        <v>0</v>
      </c>
      <c r="H377" s="452">
        <v>0</v>
      </c>
      <c r="I377" s="1653"/>
      <c r="J377" s="1651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913</v>
      </c>
      <c r="E378" s="1369">
        <f t="shared" si="81"/>
        <v>0</v>
      </c>
      <c r="F378" s="1654">
        <v>0</v>
      </c>
      <c r="G378" s="159"/>
      <c r="H378" s="160">
        <v>0</v>
      </c>
      <c r="I378" s="1654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2002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2001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1933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88" t="s">
        <v>306</v>
      </c>
      <c r="D383" s="1789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88" t="s">
        <v>250</v>
      </c>
      <c r="D388" s="1789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152"/>
      <c r="G389" s="1606"/>
      <c r="H389" s="154">
        <v>0</v>
      </c>
      <c r="I389" s="152"/>
      <c r="J389" s="1606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73"/>
      <c r="G390" s="1606"/>
      <c r="H390" s="468">
        <v>0</v>
      </c>
      <c r="I390" s="173"/>
      <c r="J390" s="1606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88" t="s">
        <v>251</v>
      </c>
      <c r="D391" s="1789"/>
      <c r="E391" s="1367">
        <f aca="true" t="shared" si="87" ref="E391:L391">SUM(E392:E395)</f>
        <v>0</v>
      </c>
      <c r="F391" s="1658">
        <f t="shared" si="87"/>
        <v>0</v>
      </c>
      <c r="G391" s="1658">
        <f t="shared" si="87"/>
        <v>0</v>
      </c>
      <c r="H391" s="1658">
        <f t="shared" si="87"/>
        <v>0</v>
      </c>
      <c r="I391" s="1658">
        <f t="shared" si="87"/>
        <v>0</v>
      </c>
      <c r="J391" s="1658">
        <f t="shared" si="87"/>
        <v>0</v>
      </c>
      <c r="K391" s="1658">
        <f t="shared" si="87"/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691</v>
      </c>
      <c r="E392" s="1368">
        <f t="shared" si="81"/>
        <v>0</v>
      </c>
      <c r="F392" s="484">
        <v>0</v>
      </c>
      <c r="G392" s="1657">
        <v>0</v>
      </c>
      <c r="H392" s="154">
        <v>0</v>
      </c>
      <c r="I392" s="484">
        <v>0</v>
      </c>
      <c r="J392" s="1657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692</v>
      </c>
      <c r="E393" s="1369">
        <f t="shared" si="81"/>
        <v>0</v>
      </c>
      <c r="F393" s="484">
        <v>0</v>
      </c>
      <c r="G393" s="1657">
        <v>0</v>
      </c>
      <c r="H393" s="160">
        <v>0</v>
      </c>
      <c r="I393" s="484">
        <v>0</v>
      </c>
      <c r="J393" s="1657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484">
        <v>0</v>
      </c>
      <c r="G394" s="1657">
        <v>0</v>
      </c>
      <c r="H394" s="160">
        <v>0</v>
      </c>
      <c r="I394" s="484">
        <v>0</v>
      </c>
      <c r="J394" s="1657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1662"/>
      <c r="G395" s="1663"/>
      <c r="H395" s="175">
        <v>0</v>
      </c>
      <c r="I395" s="1662"/>
      <c r="J395" s="1663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88" t="s">
        <v>253</v>
      </c>
      <c r="D396" s="1789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1934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2046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88" t="s">
        <v>254</v>
      </c>
      <c r="D399" s="1789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195395</v>
      </c>
      <c r="J399" s="440">
        <f t="shared" si="89"/>
        <v>0</v>
      </c>
      <c r="K399" s="441">
        <f>SUM(K400:K401)</f>
        <v>0</v>
      </c>
      <c r="L399" s="1367">
        <f t="shared" si="89"/>
        <v>195395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1934</v>
      </c>
      <c r="E400" s="1368">
        <f t="shared" si="81"/>
        <v>0</v>
      </c>
      <c r="F400" s="152">
        <v>0</v>
      </c>
      <c r="G400" s="1605"/>
      <c r="H400" s="154">
        <v>0</v>
      </c>
      <c r="I400" s="152">
        <v>195395</v>
      </c>
      <c r="J400" s="1605"/>
      <c r="K400" s="154">
        <v>0</v>
      </c>
      <c r="L400" s="1368">
        <f>I400+J400+K400</f>
        <v>195395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466"/>
      <c r="G401" s="1656"/>
      <c r="H401" s="468">
        <v>0</v>
      </c>
      <c r="I401" s="466"/>
      <c r="J401" s="1656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88" t="s">
        <v>914</v>
      </c>
      <c r="D402" s="1789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88" t="s">
        <v>674</v>
      </c>
      <c r="D405" s="1789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88" t="s">
        <v>675</v>
      </c>
      <c r="D406" s="1789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482">
        <v>0</v>
      </c>
      <c r="G407" s="1610">
        <v>0</v>
      </c>
      <c r="H407" s="154">
        <v>0</v>
      </c>
      <c r="I407" s="482">
        <v>0</v>
      </c>
      <c r="J407" s="1610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608">
        <v>0</v>
      </c>
      <c r="G408" s="1609">
        <v>0</v>
      </c>
      <c r="H408" s="468">
        <v>0</v>
      </c>
      <c r="I408" s="1608">
        <v>0</v>
      </c>
      <c r="J408" s="1609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88" t="s">
        <v>693</v>
      </c>
      <c r="D409" s="1789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694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88" t="s">
        <v>257</v>
      </c>
      <c r="D412" s="1789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695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676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915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696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697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900</v>
      </c>
      <c r="C419" s="489" t="s">
        <v>734</v>
      </c>
      <c r="D419" s="490" t="s">
        <v>916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195395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195395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917</v>
      </c>
      <c r="C420" s="494"/>
      <c r="D420" s="495" t="s">
        <v>673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88" t="s">
        <v>760</v>
      </c>
      <c r="D422" s="1789"/>
      <c r="E422" s="1367">
        <f>F422+G422+H422</f>
        <v>0</v>
      </c>
      <c r="F422" s="1601">
        <v>0</v>
      </c>
      <c r="G422" s="1602">
        <v>0</v>
      </c>
      <c r="H422" s="1463">
        <v>0</v>
      </c>
      <c r="I422" s="1601">
        <v>0</v>
      </c>
      <c r="J422" s="1602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88" t="s">
        <v>698</v>
      </c>
      <c r="D423" s="1789"/>
      <c r="E423" s="1367">
        <f>F423+G423+H423</f>
        <v>0</v>
      </c>
      <c r="F423" s="1601">
        <v>0</v>
      </c>
      <c r="G423" s="1602">
        <v>0</v>
      </c>
      <c r="H423" s="1463">
        <v>0</v>
      </c>
      <c r="I423" s="1601">
        <v>0</v>
      </c>
      <c r="J423" s="1602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88" t="s">
        <v>258</v>
      </c>
      <c r="D424" s="1789"/>
      <c r="E424" s="1367">
        <f>F424+G424+H424</f>
        <v>0</v>
      </c>
      <c r="F424" s="479"/>
      <c r="G424" s="480"/>
      <c r="H424" s="1463">
        <v>0</v>
      </c>
      <c r="I424" s="479"/>
      <c r="J424" s="480">
        <v>38257</v>
      </c>
      <c r="K424" s="1463">
        <v>0</v>
      </c>
      <c r="L424" s="1367">
        <f>I424+J424+K424</f>
        <v>38257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4">
        <v>7700</v>
      </c>
      <c r="C425" s="1788" t="s">
        <v>677</v>
      </c>
      <c r="D425" s="1789"/>
      <c r="E425" s="1367">
        <f>F425+G425+H425</f>
        <v>0</v>
      </c>
      <c r="F425" s="479"/>
      <c r="G425" s="480"/>
      <c r="H425" s="1600">
        <v>0</v>
      </c>
      <c r="I425" s="479"/>
      <c r="J425" s="480"/>
      <c r="K425" s="1600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88" t="s">
        <v>918</v>
      </c>
      <c r="D426" s="1789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699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919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900</v>
      </c>
      <c r="C429" s="506" t="s">
        <v>734</v>
      </c>
      <c r="D429" s="507" t="s">
        <v>920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38257</v>
      </c>
      <c r="K429" s="511">
        <f t="shared" si="97"/>
        <v>0</v>
      </c>
      <c r="L429" s="508">
        <f t="shared" si="97"/>
        <v>38257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14" t="str">
        <f>$B$7</f>
        <v>ОТЧЕТНИ ДАННИ ПО ЕБК ЗА СМЕТКИТЕ ЗА СРЕДСТВАТА ОТ ЕВРОПЕЙСКИЯ СЪЮЗ - ДМП</v>
      </c>
      <c r="C433" s="1815"/>
      <c r="D433" s="1815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882</v>
      </c>
      <c r="F434" s="406" t="s">
        <v>828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46" t="str">
        <f>$B$9</f>
        <v>Твърдица</v>
      </c>
      <c r="C435" s="1747"/>
      <c r="D435" s="1748"/>
      <c r="E435" s="115">
        <f>$E$9</f>
        <v>44562</v>
      </c>
      <c r="F435" s="407">
        <f>$F$9</f>
        <v>44926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811" t="str">
        <f>$B$12</f>
        <v>Твърдица</v>
      </c>
      <c r="C438" s="1812"/>
      <c r="D438" s="1813"/>
      <c r="E438" s="410" t="s">
        <v>883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884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52" t="str">
        <f>CONCATENATE("Уточнен план ",$C$3," - БЮДЖЕТНО САЛДО")</f>
        <v>Уточнен план 2022 - БЮДЖЕТНО САЛДО</v>
      </c>
      <c r="F442" s="1753"/>
      <c r="G442" s="1753"/>
      <c r="H442" s="1754"/>
      <c r="I442" s="1844" t="str">
        <f>CONCATENATE("Отчет ",$C$3," - БЮДЖЕТНО САЛДО")</f>
        <v>Отчет 2022 - БЮДЖЕТНО САЛДО</v>
      </c>
      <c r="J442" s="1845"/>
      <c r="K442" s="1845"/>
      <c r="L442" s="1846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878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879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880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-38257</v>
      </c>
      <c r="J445" s="539">
        <f t="shared" si="99"/>
        <v>38257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881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44" t="str">
        <f>$B$7</f>
        <v>ОТЧЕТНИ ДАННИ ПО ЕБК ЗА СМЕТКИТЕ ЗА СРЕДСТВАТА ОТ ЕВРОПЕЙСКИЯ СЪЮЗ - ДМП</v>
      </c>
      <c r="C449" s="1745"/>
      <c r="D449" s="1745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882</v>
      </c>
      <c r="F450" s="406" t="s">
        <v>828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46" t="str">
        <f>$B$9</f>
        <v>Твърдица</v>
      </c>
      <c r="C451" s="1747"/>
      <c r="D451" s="1748"/>
      <c r="E451" s="115">
        <f>$E$9</f>
        <v>44562</v>
      </c>
      <c r="F451" s="407">
        <f>$F$9</f>
        <v>44926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811" t="str">
        <f>$B$12</f>
        <v>Твърдица</v>
      </c>
      <c r="C454" s="1812"/>
      <c r="D454" s="1813"/>
      <c r="E454" s="410" t="s">
        <v>883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884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921</v>
      </c>
      <c r="C458" s="554"/>
      <c r="D458" s="555"/>
      <c r="E458" s="1832" t="str">
        <f>CONCATENATE("Уточнен план ",$C$3," - ФИНАНСИРАНЕ НА БЮДЖЕТНО САЛДО")</f>
        <v>Уточнен план 2022 - ФИНАНСИРАНЕ НА БЮДЖЕТНО САЛДО</v>
      </c>
      <c r="F458" s="1833"/>
      <c r="G458" s="1833"/>
      <c r="H458" s="1834"/>
      <c r="I458" s="1847" t="str">
        <f>CONCATENATE("Отчет ",$C$3," -ФИНАНСИРАНЕ НА БЮДЖЕТНО САЛДО")</f>
        <v>Отчет 2022 -ФИНАНСИРАНЕ НА БЮДЖЕТНО САЛДО</v>
      </c>
      <c r="J458" s="1848"/>
      <c r="K458" s="1848"/>
      <c r="L458" s="1849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671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689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03" t="s">
        <v>761</v>
      </c>
      <c r="D461" s="1804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678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762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763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98" t="s">
        <v>764</v>
      </c>
      <c r="D465" s="1798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765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766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98" t="s">
        <v>1948</v>
      </c>
      <c r="D468" s="1798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1949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1950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03" t="s">
        <v>767</v>
      </c>
      <c r="D471" s="1804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768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769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770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771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772</v>
      </c>
      <c r="E476" s="1369">
        <f t="shared" si="107"/>
        <v>0</v>
      </c>
      <c r="F476" s="1596">
        <v>0</v>
      </c>
      <c r="G476" s="1596">
        <v>0</v>
      </c>
      <c r="H476" s="574">
        <v>0</v>
      </c>
      <c r="I476" s="1596">
        <v>0</v>
      </c>
      <c r="J476" s="1596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773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99" t="s">
        <v>774</v>
      </c>
      <c r="D478" s="1800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775</v>
      </c>
      <c r="E479" s="1382">
        <f>F479+G479+H479</f>
        <v>0</v>
      </c>
      <c r="F479" s="1596">
        <v>0</v>
      </c>
      <c r="G479" s="1596">
        <v>0</v>
      </c>
      <c r="H479" s="573">
        <v>0</v>
      </c>
      <c r="I479" s="1596">
        <v>0</v>
      </c>
      <c r="J479" s="1596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776</v>
      </c>
      <c r="E480" s="1381">
        <f>F480+G480+H480</f>
        <v>0</v>
      </c>
      <c r="F480" s="1596">
        <v>0</v>
      </c>
      <c r="G480" s="1596">
        <v>0</v>
      </c>
      <c r="H480" s="575">
        <v>0</v>
      </c>
      <c r="I480" s="1596">
        <v>0</v>
      </c>
      <c r="J480" s="1596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01" t="s">
        <v>922</v>
      </c>
      <c r="D481" s="1801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777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778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779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780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781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782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783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923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924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925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926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6">
        <v>0</v>
      </c>
      <c r="G494" s="1596">
        <v>0</v>
      </c>
      <c r="H494" s="591">
        <v>0</v>
      </c>
      <c r="I494" s="1596">
        <v>0</v>
      </c>
      <c r="J494" s="1596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6">
        <v>0</v>
      </c>
      <c r="G495" s="1596">
        <v>0</v>
      </c>
      <c r="H495" s="574">
        <v>0</v>
      </c>
      <c r="I495" s="1596">
        <v>0</v>
      </c>
      <c r="J495" s="1596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6">
        <v>0</v>
      </c>
      <c r="G496" s="1596">
        <v>0</v>
      </c>
      <c r="H496" s="575">
        <v>0</v>
      </c>
      <c r="I496" s="1596">
        <v>0</v>
      </c>
      <c r="J496" s="1596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96" t="s">
        <v>927</v>
      </c>
      <c r="D497" s="1802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6">
        <v>0</v>
      </c>
      <c r="G498" s="1596">
        <v>0</v>
      </c>
      <c r="H498" s="573">
        <v>0</v>
      </c>
      <c r="I498" s="1596">
        <v>0</v>
      </c>
      <c r="J498" s="1596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6">
        <v>0</v>
      </c>
      <c r="G499" s="1596">
        <v>0</v>
      </c>
      <c r="H499" s="586">
        <v>0</v>
      </c>
      <c r="I499" s="1596">
        <v>0</v>
      </c>
      <c r="J499" s="1596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6">
        <v>0</v>
      </c>
      <c r="G500" s="1596">
        <v>0</v>
      </c>
      <c r="H500" s="574">
        <v>0</v>
      </c>
      <c r="I500" s="1596">
        <v>0</v>
      </c>
      <c r="J500" s="1596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6">
        <v>0</v>
      </c>
      <c r="G501" s="1596">
        <v>0</v>
      </c>
      <c r="H501" s="574">
        <v>0</v>
      </c>
      <c r="I501" s="1596">
        <v>0</v>
      </c>
      <c r="J501" s="1596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96" t="s">
        <v>24</v>
      </c>
      <c r="D502" s="1802"/>
      <c r="E502" s="594">
        <f>F502+G502+H502</f>
        <v>0</v>
      </c>
      <c r="F502" s="1598">
        <v>0</v>
      </c>
      <c r="G502" s="1599">
        <v>0</v>
      </c>
      <c r="H502" s="1597">
        <v>0</v>
      </c>
      <c r="I502" s="1598">
        <v>0</v>
      </c>
      <c r="J502" s="1599">
        <v>0</v>
      </c>
      <c r="K502" s="1597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05" t="s">
        <v>928</v>
      </c>
      <c r="D503" s="1805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01" t="s">
        <v>33</v>
      </c>
      <c r="D512" s="1801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01" t="s">
        <v>37</v>
      </c>
      <c r="D516" s="1801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7">
        <v>0</v>
      </c>
      <c r="G520" s="1649">
        <v>0</v>
      </c>
      <c r="H520" s="1645">
        <v>0</v>
      </c>
      <c r="I520" s="1647">
        <v>0</v>
      </c>
      <c r="J520" s="1649">
        <v>0</v>
      </c>
      <c r="K520" s="1645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01" t="s">
        <v>929</v>
      </c>
      <c r="D521" s="1807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6">
        <v>0</v>
      </c>
      <c r="G522" s="1596">
        <v>0</v>
      </c>
      <c r="H522" s="573">
        <v>0</v>
      </c>
      <c r="I522" s="1596">
        <v>0</v>
      </c>
      <c r="J522" s="1596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6">
        <v>0</v>
      </c>
      <c r="G523" s="1596">
        <v>0</v>
      </c>
      <c r="H523" s="586">
        <v>0</v>
      </c>
      <c r="I523" s="1596">
        <v>0</v>
      </c>
      <c r="J523" s="1596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96" t="s">
        <v>930</v>
      </c>
      <c r="D524" s="1797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8">
        <v>0</v>
      </c>
      <c r="G525" s="1650">
        <v>0</v>
      </c>
      <c r="H525" s="1646">
        <v>0</v>
      </c>
      <c r="I525" s="1648">
        <v>0</v>
      </c>
      <c r="J525" s="1650">
        <v>0</v>
      </c>
      <c r="K525" s="1646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931</v>
      </c>
      <c r="E527" s="1376">
        <f t="shared" si="121"/>
        <v>0</v>
      </c>
      <c r="F527" s="158">
        <v>0</v>
      </c>
      <c r="G527" s="159"/>
      <c r="H527" s="574">
        <v>0</v>
      </c>
      <c r="I527" s="158">
        <v>0</v>
      </c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96">
        <v>0</v>
      </c>
      <c r="G528" s="1596">
        <v>0</v>
      </c>
      <c r="H528" s="574">
        <v>0</v>
      </c>
      <c r="I528" s="1596">
        <v>0</v>
      </c>
      <c r="J528" s="1596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596">
        <v>0</v>
      </c>
      <c r="G530" s="1596">
        <v>0</v>
      </c>
      <c r="H530" s="586">
        <v>0</v>
      </c>
      <c r="I530" s="1596">
        <v>0</v>
      </c>
      <c r="J530" s="1596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09" t="s">
        <v>310</v>
      </c>
      <c r="D531" s="1810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798</v>
      </c>
      <c r="E532" s="1378">
        <f aca="true" t="shared" si="124" ref="E532:E595">F532+G532+H532</f>
        <v>0</v>
      </c>
      <c r="F532" s="1596">
        <v>0</v>
      </c>
      <c r="G532" s="1596">
        <v>0</v>
      </c>
      <c r="H532" s="573">
        <v>0</v>
      </c>
      <c r="I532" s="1596">
        <v>0</v>
      </c>
      <c r="J532" s="1596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799</v>
      </c>
      <c r="E533" s="1376">
        <f t="shared" si="124"/>
        <v>0</v>
      </c>
      <c r="F533" s="1596">
        <v>0</v>
      </c>
      <c r="G533" s="1596">
        <v>0</v>
      </c>
      <c r="H533" s="574">
        <v>0</v>
      </c>
      <c r="I533" s="1596">
        <v>0</v>
      </c>
      <c r="J533" s="1596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700</v>
      </c>
      <c r="E534" s="1377">
        <f t="shared" si="124"/>
        <v>0</v>
      </c>
      <c r="F534" s="1596">
        <v>0</v>
      </c>
      <c r="G534" s="1596">
        <v>0</v>
      </c>
      <c r="H534" s="575">
        <v>0</v>
      </c>
      <c r="I534" s="1596">
        <v>0</v>
      </c>
      <c r="J534" s="1596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01" t="s">
        <v>932</v>
      </c>
      <c r="D535" s="1801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06" t="s">
        <v>933</v>
      </c>
      <c r="D536" s="1806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08" t="s">
        <v>934</v>
      </c>
      <c r="D541" s="1797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01" t="s">
        <v>935</v>
      </c>
      <c r="D544" s="1801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800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801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802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6">
        <v>0</v>
      </c>
      <c r="G549" s="1596">
        <v>0</v>
      </c>
      <c r="H549" s="574">
        <v>0</v>
      </c>
      <c r="I549" s="1596">
        <v>0</v>
      </c>
      <c r="J549" s="1596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807</v>
      </c>
      <c r="E550" s="1376">
        <f t="shared" si="124"/>
        <v>0</v>
      </c>
      <c r="F550" s="1596">
        <v>0</v>
      </c>
      <c r="G550" s="1596">
        <v>0</v>
      </c>
      <c r="H550" s="574">
        <v>0</v>
      </c>
      <c r="I550" s="1596">
        <v>0</v>
      </c>
      <c r="J550" s="1596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808</v>
      </c>
      <c r="E551" s="1376">
        <f t="shared" si="124"/>
        <v>0</v>
      </c>
      <c r="F551" s="1596">
        <v>0</v>
      </c>
      <c r="G551" s="1596">
        <v>0</v>
      </c>
      <c r="H551" s="574">
        <v>0</v>
      </c>
      <c r="I551" s="1596">
        <v>0</v>
      </c>
      <c r="J551" s="1596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809</v>
      </c>
      <c r="E552" s="1376">
        <f t="shared" si="124"/>
        <v>0</v>
      </c>
      <c r="F552" s="1596">
        <v>0</v>
      </c>
      <c r="G552" s="1596">
        <v>0</v>
      </c>
      <c r="H552" s="574">
        <v>0</v>
      </c>
      <c r="I552" s="1596">
        <v>0</v>
      </c>
      <c r="J552" s="1596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810</v>
      </c>
      <c r="E553" s="1376">
        <f t="shared" si="124"/>
        <v>0</v>
      </c>
      <c r="F553" s="1596">
        <v>0</v>
      </c>
      <c r="G553" s="1596">
        <v>0</v>
      </c>
      <c r="H553" s="574">
        <v>0</v>
      </c>
      <c r="I553" s="1596">
        <v>0</v>
      </c>
      <c r="J553" s="1596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811</v>
      </c>
      <c r="E554" s="1376">
        <f t="shared" si="124"/>
        <v>0</v>
      </c>
      <c r="F554" s="1596">
        <v>0</v>
      </c>
      <c r="G554" s="1596">
        <v>0</v>
      </c>
      <c r="H554" s="574">
        <v>0</v>
      </c>
      <c r="I554" s="1596">
        <v>0</v>
      </c>
      <c r="J554" s="1596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812</v>
      </c>
      <c r="E555" s="1376">
        <f t="shared" si="124"/>
        <v>0</v>
      </c>
      <c r="F555" s="1596">
        <v>0</v>
      </c>
      <c r="G555" s="1596">
        <v>0</v>
      </c>
      <c r="H555" s="574">
        <v>0</v>
      </c>
      <c r="I555" s="1596">
        <v>0</v>
      </c>
      <c r="J555" s="1596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813</v>
      </c>
      <c r="E556" s="1374">
        <f t="shared" si="124"/>
        <v>0</v>
      </c>
      <c r="F556" s="1612">
        <v>0</v>
      </c>
      <c r="G556" s="1613">
        <v>0</v>
      </c>
      <c r="H556" s="1614">
        <v>0</v>
      </c>
      <c r="I556" s="1613">
        <v>0</v>
      </c>
      <c r="J556" s="1613">
        <v>0</v>
      </c>
      <c r="K556" s="1614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814</v>
      </c>
      <c r="E557" s="1389">
        <f t="shared" si="124"/>
        <v>0</v>
      </c>
      <c r="F557" s="625"/>
      <c r="G557" s="626"/>
      <c r="H557" s="1611">
        <v>0</v>
      </c>
      <c r="I557" s="625"/>
      <c r="J557" s="626"/>
      <c r="K557" s="1611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936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937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938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939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940</v>
      </c>
      <c r="E562" s="1388">
        <f t="shared" si="124"/>
        <v>0</v>
      </c>
      <c r="F562" s="1596">
        <v>0</v>
      </c>
      <c r="G562" s="1596">
        <v>0</v>
      </c>
      <c r="H562" s="574">
        <v>0</v>
      </c>
      <c r="I562" s="1596">
        <v>0</v>
      </c>
      <c r="J562" s="1596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941</v>
      </c>
      <c r="E563" s="1374">
        <f t="shared" si="124"/>
        <v>0</v>
      </c>
      <c r="F563" s="1596">
        <v>0</v>
      </c>
      <c r="G563" s="1596">
        <v>0</v>
      </c>
      <c r="H563" s="586">
        <v>0</v>
      </c>
      <c r="I563" s="1596">
        <v>0</v>
      </c>
      <c r="J563" s="1596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942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943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08" t="s">
        <v>944</v>
      </c>
      <c r="D566" s="1808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815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816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857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858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817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818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819</v>
      </c>
      <c r="E573" s="1382">
        <f t="shared" si="124"/>
        <v>0</v>
      </c>
      <c r="F573" s="152"/>
      <c r="G573" s="153"/>
      <c r="H573" s="1615">
        <v>0</v>
      </c>
      <c r="I573" s="152"/>
      <c r="J573" s="153"/>
      <c r="K573" s="1615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820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859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860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821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822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823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824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945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946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947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948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825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08" t="s">
        <v>949</v>
      </c>
      <c r="D586" s="1797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950</v>
      </c>
      <c r="E587" s="1368">
        <f t="shared" si="124"/>
        <v>0</v>
      </c>
      <c r="F587" s="1596">
        <v>0</v>
      </c>
      <c r="G587" s="1596">
        <v>0</v>
      </c>
      <c r="H587" s="573">
        <v>0</v>
      </c>
      <c r="I587" s="1596">
        <v>0</v>
      </c>
      <c r="J587" s="1596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951</v>
      </c>
      <c r="E588" s="1370">
        <f t="shared" si="124"/>
        <v>0</v>
      </c>
      <c r="F588" s="1596">
        <v>0</v>
      </c>
      <c r="G588" s="1596">
        <v>0</v>
      </c>
      <c r="H588" s="574">
        <v>0</v>
      </c>
      <c r="I588" s="1596">
        <v>0</v>
      </c>
      <c r="J588" s="1596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952</v>
      </c>
      <c r="E589" s="1371">
        <f t="shared" si="124"/>
        <v>0</v>
      </c>
      <c r="F589" s="1596">
        <v>0</v>
      </c>
      <c r="G589" s="1596">
        <v>0</v>
      </c>
      <c r="H589" s="574">
        <v>0</v>
      </c>
      <c r="I589" s="1596">
        <v>0</v>
      </c>
      <c r="J589" s="1596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953</v>
      </c>
      <c r="E590" s="1372">
        <f t="shared" si="124"/>
        <v>0</v>
      </c>
      <c r="F590" s="1596">
        <v>0</v>
      </c>
      <c r="G590" s="1596">
        <v>0</v>
      </c>
      <c r="H590" s="575">
        <v>0</v>
      </c>
      <c r="I590" s="1596">
        <v>0</v>
      </c>
      <c r="J590" s="1596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08" t="s">
        <v>826</v>
      </c>
      <c r="D591" s="1797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803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804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805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806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827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900</v>
      </c>
      <c r="C597" s="649" t="s">
        <v>734</v>
      </c>
      <c r="D597" s="650" t="s">
        <v>954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869</v>
      </c>
      <c r="G600" s="1790" t="s">
        <v>2062</v>
      </c>
      <c r="H600" s="1791"/>
      <c r="I600" s="1791"/>
      <c r="J600" s="1792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78" t="s">
        <v>870</v>
      </c>
      <c r="H601" s="1778"/>
      <c r="I601" s="1778"/>
      <c r="J601" s="1778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871</v>
      </c>
      <c r="D603" s="659" t="s">
        <v>2061</v>
      </c>
      <c r="E603" s="660"/>
      <c r="F603" s="218" t="s">
        <v>872</v>
      </c>
      <c r="G603" s="1793" t="s">
        <v>2063</v>
      </c>
      <c r="H603" s="1794"/>
      <c r="I603" s="1794"/>
      <c r="J603" s="1795"/>
      <c r="K603" s="103"/>
      <c r="L603" s="228"/>
      <c r="M603" s="7">
        <v>1</v>
      </c>
      <c r="N603" s="514"/>
    </row>
    <row r="604" spans="1:14" ht="21.75" customHeight="1">
      <c r="A604" s="23"/>
      <c r="B604" s="1776" t="s">
        <v>873</v>
      </c>
      <c r="C604" s="1777"/>
      <c r="D604" s="661" t="s">
        <v>874</v>
      </c>
      <c r="E604" s="662"/>
      <c r="F604" s="663"/>
      <c r="G604" s="1778" t="s">
        <v>870</v>
      </c>
      <c r="H604" s="1778"/>
      <c r="I604" s="1778"/>
      <c r="J604" s="1778"/>
      <c r="K604" s="103"/>
      <c r="L604" s="228"/>
      <c r="M604" s="7">
        <v>1</v>
      </c>
      <c r="N604" s="514"/>
    </row>
    <row r="605" spans="1:14" ht="24.75" customHeight="1">
      <c r="A605" s="36"/>
      <c r="B605" s="1779" t="s">
        <v>2064</v>
      </c>
      <c r="C605" s="1780"/>
      <c r="D605" s="664" t="s">
        <v>875</v>
      </c>
      <c r="E605" s="665" t="s">
        <v>2065</v>
      </c>
      <c r="F605" s="666"/>
      <c r="G605" s="667" t="s">
        <v>876</v>
      </c>
      <c r="H605" s="1781"/>
      <c r="I605" s="1782"/>
      <c r="J605" s="1783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877</v>
      </c>
      <c r="H607" s="1781"/>
      <c r="I607" s="1782"/>
      <c r="J607" s="1783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</c>
    </row>
    <row r="620" spans="2:13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</c>
    </row>
    <row r="621" spans="2:13" ht="15.75">
      <c r="B621" s="1744" t="str">
        <f>$B$7</f>
        <v>ОТЧЕТНИ ДАННИ ПО ЕБК ЗА СМЕТКИТЕ ЗА СРЕДСТВАТА ОТ ЕВРОПЕЙСКИЯ СЪЮЗ - ДМП</v>
      </c>
      <c r="C621" s="1745"/>
      <c r="D621" s="1745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</c>
    </row>
    <row r="622" spans="2:13" ht="15.75">
      <c r="B622" s="228"/>
      <c r="C622" s="391"/>
      <c r="D622" s="400"/>
      <c r="E622" s="406" t="s">
        <v>461</v>
      </c>
      <c r="F622" s="406" t="s">
        <v>828</v>
      </c>
      <c r="G622" s="237"/>
      <c r="H622" s="1351" t="s">
        <v>1245</v>
      </c>
      <c r="I622" s="1352"/>
      <c r="J622" s="1353"/>
      <c r="K622" s="237"/>
      <c r="L622" s="237"/>
      <c r="M622" s="7">
        <f>(IF($E752&lt;&gt;0,$M$2,IF($L752&lt;&gt;0,$M$2,"")))</f>
      </c>
    </row>
    <row r="623" spans="2:13" ht="18.75">
      <c r="B623" s="1746" t="str">
        <f>$B$9</f>
        <v>Твърдица</v>
      </c>
      <c r="C623" s="1747"/>
      <c r="D623" s="1748"/>
      <c r="E623" s="115">
        <f>$E$9</f>
        <v>44562</v>
      </c>
      <c r="F623" s="226">
        <f>$F$9</f>
        <v>44926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</c>
    </row>
    <row r="626" spans="2:13" ht="19.5">
      <c r="B626" s="1749" t="str">
        <f>$B$12</f>
        <v>Твърдица</v>
      </c>
      <c r="C626" s="1750"/>
      <c r="D626" s="1751"/>
      <c r="E626" s="410" t="s">
        <v>883</v>
      </c>
      <c r="F626" s="1349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</c>
    </row>
    <row r="628" spans="2:13" ht="19.5">
      <c r="B628" s="236"/>
      <c r="C628" s="237"/>
      <c r="D628" s="124" t="s">
        <v>884</v>
      </c>
      <c r="E628" s="238">
        <f>$E$15</f>
        <v>97</v>
      </c>
      <c r="F628" s="414" t="str">
        <f>$F$15</f>
        <v>СЕС - ДМП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462</v>
      </c>
      <c r="M629" s="7">
        <f>(IF($E752&lt;&gt;0,$M$2,IF($L752&lt;&gt;0,$M$2,"")))</f>
      </c>
    </row>
    <row r="630" spans="2:13" ht="18.75">
      <c r="B630" s="247"/>
      <c r="C630" s="248"/>
      <c r="D630" s="249" t="s">
        <v>706</v>
      </c>
      <c r="E630" s="1752" t="str">
        <f>CONCATENATE("Уточнен план ",$C$3)</f>
        <v>Уточнен план 2022</v>
      </c>
      <c r="F630" s="1753"/>
      <c r="G630" s="1753"/>
      <c r="H630" s="1754"/>
      <c r="I630" s="1755" t="str">
        <f>CONCATENATE("Отчет ",$C$3)</f>
        <v>Отчет 2022</v>
      </c>
      <c r="J630" s="1756"/>
      <c r="K630" s="1756"/>
      <c r="L630" s="1757"/>
      <c r="M630" s="7">
        <f>(IF($E752&lt;&gt;0,$M$2,IF($L752&lt;&gt;0,$M$2,"")))</f>
      </c>
    </row>
    <row r="631" spans="2:13" ht="56.25">
      <c r="B631" s="250" t="s">
        <v>62</v>
      </c>
      <c r="C631" s="251" t="s">
        <v>463</v>
      </c>
      <c r="D631" s="252" t="s">
        <v>707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9" t="str">
        <f>$L$20</f>
        <v>ОТЧЕТ                                    ОБЩО</v>
      </c>
      <c r="M631" s="7">
        <f>(IF($E752&lt;&gt;0,$M$2,IF($L752&lt;&gt;0,$M$2,"")))</f>
      </c>
    </row>
    <row r="632" spans="2:13" ht="18.75">
      <c r="B632" s="258"/>
      <c r="C632" s="259"/>
      <c r="D632" s="260" t="s">
        <v>736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</c>
    </row>
    <row r="633" spans="2:13" ht="15.75">
      <c r="B633" s="1440"/>
      <c r="C633" s="1586" t="e">
        <f>VLOOKUP(D633,OP_LIST2,2,FALSE)</f>
        <v>#N/A</v>
      </c>
      <c r="D633" s="1446"/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</c>
    </row>
    <row r="634" spans="2:13" ht="15.75">
      <c r="B634" s="1660" t="s">
        <v>2055</v>
      </c>
      <c r="C634" s="1447">
        <f>VLOOKUP(D635,EBK_DEIN2,2,FALSE)</f>
        <v>3388</v>
      </c>
      <c r="D634" s="1446" t="s">
        <v>785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</c>
    </row>
    <row r="635" spans="2:13" ht="15.75">
      <c r="B635" s="1439"/>
      <c r="C635" s="1575">
        <f>+C634</f>
        <v>3388</v>
      </c>
      <c r="D635" s="1441" t="s">
        <v>0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</c>
    </row>
    <row r="636" spans="2:13" ht="15.75">
      <c r="B636" s="1444"/>
      <c r="C636" s="1442"/>
      <c r="D636" s="1445" t="s">
        <v>708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</c>
    </row>
    <row r="637" spans="2:14" ht="15.75">
      <c r="B637" s="272">
        <v>100</v>
      </c>
      <c r="C637" s="1760" t="s">
        <v>737</v>
      </c>
      <c r="D637" s="1761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738</v>
      </c>
      <c r="E638" s="281">
        <f>F638+G638+H638</f>
        <v>0</v>
      </c>
      <c r="F638" s="152"/>
      <c r="G638" s="153"/>
      <c r="H638" s="1407"/>
      <c r="I638" s="152">
        <v>0</v>
      </c>
      <c r="J638" s="153"/>
      <c r="K638" s="1407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739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62" t="s">
        <v>740</v>
      </c>
      <c r="D640" s="1763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741</v>
      </c>
      <c r="E641" s="281">
        <f>F641+G641+H641</f>
        <v>0</v>
      </c>
      <c r="F641" s="152"/>
      <c r="G641" s="153"/>
      <c r="H641" s="1407"/>
      <c r="I641" s="152"/>
      <c r="J641" s="153"/>
      <c r="K641" s="1407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742</v>
      </c>
      <c r="E642" s="295">
        <f>F642+G642+H642</f>
        <v>0</v>
      </c>
      <c r="F642" s="158"/>
      <c r="G642" s="159"/>
      <c r="H642" s="1409"/>
      <c r="I642" s="158"/>
      <c r="J642" s="159"/>
      <c r="K642" s="1409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589</v>
      </c>
      <c r="E643" s="295">
        <f>F643+G643+H643</f>
        <v>0</v>
      </c>
      <c r="F643" s="158"/>
      <c r="G643" s="159"/>
      <c r="H643" s="1409"/>
      <c r="I643" s="158"/>
      <c r="J643" s="159"/>
      <c r="K643" s="1409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590</v>
      </c>
      <c r="E644" s="295">
        <f>F644+G644+H644</f>
        <v>0</v>
      </c>
      <c r="F644" s="158"/>
      <c r="G644" s="159"/>
      <c r="H644" s="1409"/>
      <c r="I644" s="158"/>
      <c r="J644" s="159"/>
      <c r="K644" s="1409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591</v>
      </c>
      <c r="E645" s="287">
        <f>F645+G645+H645</f>
        <v>0</v>
      </c>
      <c r="F645" s="173"/>
      <c r="G645" s="174"/>
      <c r="H645" s="1410"/>
      <c r="I645" s="173"/>
      <c r="J645" s="174"/>
      <c r="K645" s="1410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64" t="s">
        <v>192</v>
      </c>
      <c r="D646" s="1765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193</v>
      </c>
      <c r="E647" s="281">
        <f aca="true" t="shared" si="138" ref="E647:E654">F647+G647+H647</f>
        <v>0</v>
      </c>
      <c r="F647" s="152"/>
      <c r="G647" s="153"/>
      <c r="H647" s="1407"/>
      <c r="I647" s="152">
        <v>0</v>
      </c>
      <c r="J647" s="153"/>
      <c r="K647" s="1407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902</v>
      </c>
      <c r="E648" s="295">
        <f t="shared" si="138"/>
        <v>0</v>
      </c>
      <c r="F648" s="158"/>
      <c r="G648" s="159"/>
      <c r="H648" s="1409"/>
      <c r="I648" s="158"/>
      <c r="J648" s="159"/>
      <c r="K648" s="1409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864</v>
      </c>
      <c r="E649" s="295">
        <f t="shared" si="138"/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194</v>
      </c>
      <c r="E650" s="295">
        <f t="shared" si="138"/>
        <v>0</v>
      </c>
      <c r="F650" s="158"/>
      <c r="G650" s="159"/>
      <c r="H650" s="1409"/>
      <c r="I650" s="158">
        <v>0</v>
      </c>
      <c r="J650" s="159"/>
      <c r="K650" s="1409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195</v>
      </c>
      <c r="E651" s="295">
        <f t="shared" si="138"/>
        <v>0</v>
      </c>
      <c r="F651" s="158"/>
      <c r="G651" s="159"/>
      <c r="H651" s="1409"/>
      <c r="I651" s="158">
        <v>0</v>
      </c>
      <c r="J651" s="159"/>
      <c r="K651" s="1409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866</v>
      </c>
      <c r="E652" s="295">
        <f t="shared" si="138"/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10"/>
      <c r="I653" s="173"/>
      <c r="J653" s="174"/>
      <c r="K653" s="1410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66" t="s">
        <v>197</v>
      </c>
      <c r="D654" s="1767"/>
      <c r="E654" s="310">
        <f t="shared" si="138"/>
        <v>0</v>
      </c>
      <c r="F654" s="1411"/>
      <c r="G654" s="1412"/>
      <c r="H654" s="1413"/>
      <c r="I654" s="1411"/>
      <c r="J654" s="1412"/>
      <c r="K654" s="1413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62" t="s">
        <v>198</v>
      </c>
      <c r="D655" s="1763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0</v>
      </c>
      <c r="J655" s="275">
        <f t="shared" si="140"/>
        <v>0</v>
      </c>
      <c r="K655" s="276">
        <f t="shared" si="140"/>
        <v>0</v>
      </c>
      <c r="L655" s="310">
        <f t="shared" si="140"/>
        <v>0</v>
      </c>
      <c r="M655" s="12">
        <f t="shared" si="135"/>
      </c>
      <c r="N655" s="13"/>
    </row>
    <row r="656" spans="2:14" ht="15.75">
      <c r="B656" s="292"/>
      <c r="C656" s="279">
        <v>1011</v>
      </c>
      <c r="D656" s="311" t="s">
        <v>199</v>
      </c>
      <c r="E656" s="281">
        <f aca="true" t="shared" si="141" ref="E656:E672">F656+G656+H656</f>
        <v>0</v>
      </c>
      <c r="F656" s="152"/>
      <c r="G656" s="153"/>
      <c r="H656" s="1407"/>
      <c r="I656" s="152"/>
      <c r="J656" s="153"/>
      <c r="K656" s="1407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200</v>
      </c>
      <c r="E657" s="295">
        <f t="shared" si="141"/>
        <v>0</v>
      </c>
      <c r="F657" s="158"/>
      <c r="G657" s="159"/>
      <c r="H657" s="1409"/>
      <c r="I657" s="158"/>
      <c r="J657" s="159"/>
      <c r="K657" s="1409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201</v>
      </c>
      <c r="E658" s="295">
        <f t="shared" si="141"/>
        <v>0</v>
      </c>
      <c r="F658" s="158"/>
      <c r="G658" s="159"/>
      <c r="H658" s="1409"/>
      <c r="I658" s="158"/>
      <c r="J658" s="159"/>
      <c r="K658" s="1409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202</v>
      </c>
      <c r="E659" s="295">
        <f t="shared" si="141"/>
        <v>0</v>
      </c>
      <c r="F659" s="158"/>
      <c r="G659" s="159"/>
      <c r="H659" s="1409"/>
      <c r="I659" s="158"/>
      <c r="J659" s="159"/>
      <c r="K659" s="1409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203</v>
      </c>
      <c r="E660" s="295">
        <f t="shared" si="141"/>
        <v>0</v>
      </c>
      <c r="F660" s="158"/>
      <c r="G660" s="159"/>
      <c r="H660" s="1409"/>
      <c r="I660" s="158">
        <v>0</v>
      </c>
      <c r="J660" s="159"/>
      <c r="K660" s="1409"/>
      <c r="L660" s="295">
        <f t="shared" si="142"/>
        <v>0</v>
      </c>
      <c r="M660" s="12">
        <f t="shared" si="135"/>
      </c>
      <c r="N660" s="13"/>
    </row>
    <row r="661" spans="2:14" ht="15.75">
      <c r="B661" s="292"/>
      <c r="C661" s="312">
        <v>1016</v>
      </c>
      <c r="D661" s="313" t="s">
        <v>204</v>
      </c>
      <c r="E661" s="314">
        <f t="shared" si="141"/>
        <v>0</v>
      </c>
      <c r="F661" s="164"/>
      <c r="G661" s="165"/>
      <c r="H661" s="1408"/>
      <c r="I661" s="164"/>
      <c r="J661" s="165"/>
      <c r="K661" s="1408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205</v>
      </c>
      <c r="E662" s="320">
        <f t="shared" si="141"/>
        <v>0</v>
      </c>
      <c r="F662" s="450"/>
      <c r="G662" s="451"/>
      <c r="H662" s="1417"/>
      <c r="I662" s="450"/>
      <c r="J662" s="451"/>
      <c r="K662" s="1417"/>
      <c r="L662" s="320">
        <f t="shared" si="142"/>
        <v>0</v>
      </c>
      <c r="M662" s="12">
        <f t="shared" si="135"/>
      </c>
      <c r="N662" s="13"/>
    </row>
    <row r="663" spans="2:14" ht="15.75">
      <c r="B663" s="292"/>
      <c r="C663" s="324">
        <v>1030</v>
      </c>
      <c r="D663" s="325" t="s">
        <v>206</v>
      </c>
      <c r="E663" s="326">
        <f t="shared" si="141"/>
        <v>0</v>
      </c>
      <c r="F663" s="445"/>
      <c r="G663" s="446"/>
      <c r="H663" s="1414"/>
      <c r="I663" s="445"/>
      <c r="J663" s="446"/>
      <c r="K663" s="1414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207</v>
      </c>
      <c r="E664" s="320">
        <f t="shared" si="141"/>
        <v>0</v>
      </c>
      <c r="F664" s="450"/>
      <c r="G664" s="451"/>
      <c r="H664" s="1417"/>
      <c r="I664" s="450">
        <v>0</v>
      </c>
      <c r="J664" s="451"/>
      <c r="K664" s="1417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09"/>
      <c r="I665" s="158"/>
      <c r="J665" s="159"/>
      <c r="K665" s="1409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867</v>
      </c>
      <c r="E666" s="326">
        <f t="shared" si="141"/>
        <v>0</v>
      </c>
      <c r="F666" s="445"/>
      <c r="G666" s="446"/>
      <c r="H666" s="1414"/>
      <c r="I666" s="445"/>
      <c r="J666" s="446"/>
      <c r="K666" s="1414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209</v>
      </c>
      <c r="E667" s="320">
        <f t="shared" si="141"/>
        <v>0</v>
      </c>
      <c r="F667" s="450"/>
      <c r="G667" s="451"/>
      <c r="H667" s="1417"/>
      <c r="I667" s="450"/>
      <c r="J667" s="451"/>
      <c r="K667" s="1417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794</v>
      </c>
      <c r="E668" s="326">
        <f t="shared" si="141"/>
        <v>0</v>
      </c>
      <c r="F668" s="445"/>
      <c r="G668" s="446"/>
      <c r="H668" s="1414"/>
      <c r="I668" s="445"/>
      <c r="J668" s="446"/>
      <c r="K668" s="1414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210</v>
      </c>
      <c r="E669" s="335">
        <f t="shared" si="141"/>
        <v>0</v>
      </c>
      <c r="F669" s="589"/>
      <c r="G669" s="590"/>
      <c r="H669" s="1416"/>
      <c r="I669" s="589"/>
      <c r="J669" s="590"/>
      <c r="K669" s="1416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903</v>
      </c>
      <c r="E670" s="320">
        <f t="shared" si="141"/>
        <v>0</v>
      </c>
      <c r="F670" s="450"/>
      <c r="G670" s="451"/>
      <c r="H670" s="1417"/>
      <c r="I670" s="450"/>
      <c r="J670" s="451"/>
      <c r="K670" s="1417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09"/>
      <c r="I671" s="158"/>
      <c r="J671" s="159"/>
      <c r="K671" s="1409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211</v>
      </c>
      <c r="E672" s="287">
        <f t="shared" si="141"/>
        <v>0</v>
      </c>
      <c r="F672" s="173"/>
      <c r="G672" s="174"/>
      <c r="H672" s="1410"/>
      <c r="I672" s="173"/>
      <c r="J672" s="174"/>
      <c r="K672" s="1410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68" t="s">
        <v>269</v>
      </c>
      <c r="D673" s="1769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904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905</v>
      </c>
      <c r="E675" s="295">
        <f>F675+G675+H675</f>
        <v>0</v>
      </c>
      <c r="F675" s="158"/>
      <c r="G675" s="159"/>
      <c r="H675" s="1409"/>
      <c r="I675" s="158"/>
      <c r="J675" s="159"/>
      <c r="K675" s="1409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906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68" t="s">
        <v>715</v>
      </c>
      <c r="D677" s="1769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68" t="s">
        <v>217</v>
      </c>
      <c r="D683" s="1769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303</v>
      </c>
      <c r="E684" s="281">
        <f aca="true" t="shared" si="147" ref="E684:E689">F684+G684+H684</f>
        <v>0</v>
      </c>
      <c r="F684" s="152"/>
      <c r="G684" s="153"/>
      <c r="H684" s="1407"/>
      <c r="I684" s="152"/>
      <c r="J684" s="153"/>
      <c r="K684" s="1407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10"/>
      <c r="I685" s="173"/>
      <c r="J685" s="174"/>
      <c r="K685" s="1410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68" t="s">
        <v>219</v>
      </c>
      <c r="D686" s="1769"/>
      <c r="E686" s="310">
        <f t="shared" si="147"/>
        <v>0</v>
      </c>
      <c r="F686" s="1411"/>
      <c r="G686" s="1412"/>
      <c r="H686" s="1413"/>
      <c r="I686" s="1411"/>
      <c r="J686" s="1412"/>
      <c r="K686" s="1413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58" t="s">
        <v>220</v>
      </c>
      <c r="D687" s="1759"/>
      <c r="E687" s="310">
        <f t="shared" si="147"/>
        <v>0</v>
      </c>
      <c r="F687" s="1411"/>
      <c r="G687" s="1412"/>
      <c r="H687" s="1413"/>
      <c r="I687" s="1411"/>
      <c r="J687" s="1412"/>
      <c r="K687" s="1413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58" t="s">
        <v>221</v>
      </c>
      <c r="D688" s="1759"/>
      <c r="E688" s="310">
        <f t="shared" si="147"/>
        <v>0</v>
      </c>
      <c r="F688" s="1411"/>
      <c r="G688" s="1412"/>
      <c r="H688" s="1413"/>
      <c r="I688" s="1411"/>
      <c r="J688" s="1412"/>
      <c r="K688" s="1413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58" t="s">
        <v>1654</v>
      </c>
      <c r="D689" s="1759"/>
      <c r="E689" s="310">
        <f t="shared" si="147"/>
        <v>0</v>
      </c>
      <c r="F689" s="1411"/>
      <c r="G689" s="1412"/>
      <c r="H689" s="1413"/>
      <c r="I689" s="1411"/>
      <c r="J689" s="1412"/>
      <c r="K689" s="1413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68" t="s">
        <v>222</v>
      </c>
      <c r="D690" s="1769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1946</v>
      </c>
      <c r="E691" s="281">
        <f aca="true" t="shared" si="150" ref="E691:E698">F691+G691+H691</f>
        <v>0</v>
      </c>
      <c r="F691" s="152"/>
      <c r="G691" s="153"/>
      <c r="H691" s="1407"/>
      <c r="I691" s="152"/>
      <c r="J691" s="153"/>
      <c r="K691" s="1407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07"/>
      <c r="I692" s="152"/>
      <c r="J692" s="153"/>
      <c r="K692" s="1407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224</v>
      </c>
      <c r="E693" s="326">
        <f t="shared" si="150"/>
        <v>0</v>
      </c>
      <c r="F693" s="445"/>
      <c r="G693" s="446"/>
      <c r="H693" s="1414"/>
      <c r="I693" s="445"/>
      <c r="J693" s="446"/>
      <c r="K693" s="1414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225</v>
      </c>
      <c r="E694" s="351">
        <f t="shared" si="150"/>
        <v>0</v>
      </c>
      <c r="F694" s="625"/>
      <c r="G694" s="626"/>
      <c r="H694" s="1415"/>
      <c r="I694" s="625"/>
      <c r="J694" s="626"/>
      <c r="K694" s="1415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226</v>
      </c>
      <c r="E695" s="335">
        <f t="shared" si="150"/>
        <v>0</v>
      </c>
      <c r="F695" s="589"/>
      <c r="G695" s="590"/>
      <c r="H695" s="1416"/>
      <c r="I695" s="589"/>
      <c r="J695" s="590"/>
      <c r="K695" s="1416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1965</v>
      </c>
      <c r="E696" s="320">
        <f t="shared" si="150"/>
        <v>0</v>
      </c>
      <c r="F696" s="450"/>
      <c r="G696" s="451"/>
      <c r="H696" s="1417"/>
      <c r="I696" s="450"/>
      <c r="J696" s="451"/>
      <c r="K696" s="1417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227</v>
      </c>
      <c r="E697" s="320">
        <f t="shared" si="150"/>
        <v>0</v>
      </c>
      <c r="F697" s="450"/>
      <c r="G697" s="451"/>
      <c r="H697" s="1417"/>
      <c r="I697" s="450"/>
      <c r="J697" s="451"/>
      <c r="K697" s="1417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10"/>
      <c r="I698" s="173"/>
      <c r="J698" s="174"/>
      <c r="K698" s="1410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1996</v>
      </c>
      <c r="D699" s="1469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229</v>
      </c>
      <c r="E700" s="281">
        <f aca="true" t="shared" si="153" ref="E700:E707"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709</v>
      </c>
      <c r="E701" s="295">
        <f t="shared" si="153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230</v>
      </c>
      <c r="E702" s="295">
        <f t="shared" si="153"/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1651</v>
      </c>
      <c r="E703" s="295">
        <f t="shared" si="153"/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2048</v>
      </c>
      <c r="E704" s="287">
        <f t="shared" si="153"/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68" t="s">
        <v>231</v>
      </c>
      <c r="D705" s="1769"/>
      <c r="E705" s="310">
        <f t="shared" si="153"/>
        <v>0</v>
      </c>
      <c r="F705" s="1459">
        <v>0</v>
      </c>
      <c r="G705" s="1460">
        <v>0</v>
      </c>
      <c r="H705" s="1461">
        <v>0</v>
      </c>
      <c r="I705" s="1459">
        <v>0</v>
      </c>
      <c r="J705" s="1460">
        <v>0</v>
      </c>
      <c r="K705" s="1461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68" t="s">
        <v>232</v>
      </c>
      <c r="D706" s="1769"/>
      <c r="E706" s="310">
        <f t="shared" si="153"/>
        <v>0</v>
      </c>
      <c r="F706" s="1411"/>
      <c r="G706" s="1412"/>
      <c r="H706" s="1413"/>
      <c r="I706" s="1411"/>
      <c r="J706" s="1412"/>
      <c r="K706" s="1413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68" t="s">
        <v>233</v>
      </c>
      <c r="D707" s="1769"/>
      <c r="E707" s="310">
        <f t="shared" si="153"/>
        <v>0</v>
      </c>
      <c r="F707" s="1460">
        <v>0</v>
      </c>
      <c r="G707" s="1460">
        <v>0</v>
      </c>
      <c r="H707" s="1461">
        <v>0</v>
      </c>
      <c r="I707" s="1655">
        <v>0</v>
      </c>
      <c r="J707" s="1460">
        <v>0</v>
      </c>
      <c r="K707" s="1460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68" t="s">
        <v>234</v>
      </c>
      <c r="D708" s="1769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235</v>
      </c>
      <c r="E709" s="281">
        <f aca="true" t="shared" si="157" ref="E709:E714">F709+G709+H709</f>
        <v>0</v>
      </c>
      <c r="F709" s="152"/>
      <c r="G709" s="153"/>
      <c r="H709" s="1407"/>
      <c r="I709" s="152"/>
      <c r="J709" s="153"/>
      <c r="K709" s="1407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09"/>
      <c r="I710" s="158"/>
      <c r="J710" s="159"/>
      <c r="K710" s="1409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09"/>
      <c r="I711" s="158"/>
      <c r="J711" s="159"/>
      <c r="K711" s="1409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09"/>
      <c r="I712" s="158"/>
      <c r="J712" s="159"/>
      <c r="K712" s="1409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09"/>
      <c r="I713" s="158"/>
      <c r="J713" s="159"/>
      <c r="K713" s="1409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10"/>
      <c r="I714" s="173"/>
      <c r="J714" s="174"/>
      <c r="K714" s="1410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68" t="s">
        <v>1655</v>
      </c>
      <c r="D715" s="1769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241</v>
      </c>
      <c r="E716" s="281">
        <f aca="true" t="shared" si="160" ref="E716:E721">F716+G716+H716</f>
        <v>0</v>
      </c>
      <c r="F716" s="152"/>
      <c r="G716" s="153"/>
      <c r="H716" s="1407"/>
      <c r="I716" s="152"/>
      <c r="J716" s="153"/>
      <c r="K716" s="1407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09"/>
      <c r="I717" s="158"/>
      <c r="J717" s="159"/>
      <c r="K717" s="1409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10"/>
      <c r="I718" s="173"/>
      <c r="J718" s="174"/>
      <c r="K718" s="1410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68" t="s">
        <v>1652</v>
      </c>
      <c r="D719" s="1769"/>
      <c r="E719" s="310">
        <f t="shared" si="160"/>
        <v>0</v>
      </c>
      <c r="F719" s="1411"/>
      <c r="G719" s="1412"/>
      <c r="H719" s="1413"/>
      <c r="I719" s="1411"/>
      <c r="J719" s="1412"/>
      <c r="K719" s="1413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68" t="s">
        <v>1653</v>
      </c>
      <c r="D720" s="1769"/>
      <c r="E720" s="310">
        <f t="shared" si="160"/>
        <v>0</v>
      </c>
      <c r="F720" s="1411"/>
      <c r="G720" s="1412"/>
      <c r="H720" s="1413"/>
      <c r="I720" s="1411">
        <v>0</v>
      </c>
      <c r="J720" s="1412"/>
      <c r="K720" s="1413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58" t="s">
        <v>244</v>
      </c>
      <c r="D721" s="1759"/>
      <c r="E721" s="310">
        <f t="shared" si="160"/>
        <v>0</v>
      </c>
      <c r="F721" s="1411"/>
      <c r="G721" s="1412"/>
      <c r="H721" s="1413"/>
      <c r="I721" s="1411"/>
      <c r="J721" s="1412"/>
      <c r="K721" s="1413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68" t="s">
        <v>270</v>
      </c>
      <c r="D722" s="1769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72" t="s">
        <v>245</v>
      </c>
      <c r="D725" s="1773"/>
      <c r="E725" s="310">
        <f>F725+G725+H725</f>
        <v>0</v>
      </c>
      <c r="F725" s="1411"/>
      <c r="G725" s="1412"/>
      <c r="H725" s="1413"/>
      <c r="I725" s="1411">
        <v>0</v>
      </c>
      <c r="J725" s="1412"/>
      <c r="K725" s="1413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72" t="s">
        <v>246</v>
      </c>
      <c r="D726" s="1773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247</v>
      </c>
      <c r="E727" s="281">
        <f aca="true" t="shared" si="164" ref="E727:E733">F727+G727+H727</f>
        <v>0</v>
      </c>
      <c r="F727" s="152"/>
      <c r="G727" s="153"/>
      <c r="H727" s="1407"/>
      <c r="I727" s="152"/>
      <c r="J727" s="153"/>
      <c r="K727" s="1407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09"/>
      <c r="I728" s="158"/>
      <c r="J728" s="159"/>
      <c r="K728" s="1409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612</v>
      </c>
      <c r="E729" s="295">
        <f t="shared" si="164"/>
        <v>0</v>
      </c>
      <c r="F729" s="158"/>
      <c r="G729" s="159"/>
      <c r="H729" s="1409"/>
      <c r="I729" s="158"/>
      <c r="J729" s="159"/>
      <c r="K729" s="1409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613</v>
      </c>
      <c r="E730" s="295">
        <f t="shared" si="164"/>
        <v>0</v>
      </c>
      <c r="F730" s="158"/>
      <c r="G730" s="159"/>
      <c r="H730" s="1409"/>
      <c r="I730" s="158"/>
      <c r="J730" s="159"/>
      <c r="K730" s="1409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614</v>
      </c>
      <c r="E731" s="295">
        <f t="shared" si="164"/>
        <v>0</v>
      </c>
      <c r="F731" s="158"/>
      <c r="G731" s="159"/>
      <c r="H731" s="1409"/>
      <c r="I731" s="158"/>
      <c r="J731" s="159"/>
      <c r="K731" s="1409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615</v>
      </c>
      <c r="E732" s="295">
        <f t="shared" si="164"/>
        <v>0</v>
      </c>
      <c r="F732" s="158"/>
      <c r="G732" s="159"/>
      <c r="H732" s="1409"/>
      <c r="I732" s="158"/>
      <c r="J732" s="159"/>
      <c r="K732" s="1409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616</v>
      </c>
      <c r="E733" s="287">
        <f t="shared" si="164"/>
        <v>0</v>
      </c>
      <c r="F733" s="173"/>
      <c r="G733" s="174"/>
      <c r="H733" s="1410"/>
      <c r="I733" s="173"/>
      <c r="J733" s="174"/>
      <c r="K733" s="1410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72" t="s">
        <v>617</v>
      </c>
      <c r="D734" s="1773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618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72" t="s">
        <v>679</v>
      </c>
      <c r="D737" s="1773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68" t="s">
        <v>680</v>
      </c>
      <c r="D738" s="1769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681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682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683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684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74" t="s">
        <v>907</v>
      </c>
      <c r="D743" s="1775"/>
      <c r="E743" s="310">
        <f>SUM(E744:E746)</f>
        <v>0</v>
      </c>
      <c r="F743" s="1459">
        <v>0</v>
      </c>
      <c r="G743" s="1459">
        <v>0</v>
      </c>
      <c r="H743" s="1459">
        <v>0</v>
      </c>
      <c r="I743" s="1459">
        <v>0</v>
      </c>
      <c r="J743" s="1459">
        <v>0</v>
      </c>
      <c r="K743" s="1459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685</v>
      </c>
      <c r="E744" s="281">
        <f>F744+G744+H744</f>
        <v>0</v>
      </c>
      <c r="F744" s="1460">
        <v>0</v>
      </c>
      <c r="G744" s="1460">
        <v>0</v>
      </c>
      <c r="H744" s="1461">
        <v>0</v>
      </c>
      <c r="I744" s="1655">
        <v>0</v>
      </c>
      <c r="J744" s="1460">
        <v>0</v>
      </c>
      <c r="K744" s="1460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686</v>
      </c>
      <c r="E745" s="314">
        <f>F745+G745+H745</f>
        <v>0</v>
      </c>
      <c r="F745" s="1460">
        <v>0</v>
      </c>
      <c r="G745" s="1460">
        <v>0</v>
      </c>
      <c r="H745" s="1461">
        <v>0</v>
      </c>
      <c r="I745" s="1655">
        <v>0</v>
      </c>
      <c r="J745" s="1460">
        <v>0</v>
      </c>
      <c r="K745" s="1460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687</v>
      </c>
      <c r="E746" s="377">
        <f>F746+G746+H746</f>
        <v>0</v>
      </c>
      <c r="F746" s="1460">
        <v>0</v>
      </c>
      <c r="G746" s="1460">
        <v>0</v>
      </c>
      <c r="H746" s="1461">
        <v>0</v>
      </c>
      <c r="I746" s="1655">
        <v>0</v>
      </c>
      <c r="J746" s="1460">
        <v>0</v>
      </c>
      <c r="K746" s="1460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71"/>
      <c r="C747" s="1770" t="s">
        <v>688</v>
      </c>
      <c r="D747" s="1771"/>
      <c r="E747" s="1427"/>
      <c r="F747" s="1427"/>
      <c r="G747" s="1427"/>
      <c r="H747" s="1427"/>
      <c r="I747" s="1427"/>
      <c r="J747" s="1427"/>
      <c r="K747" s="1427"/>
      <c r="L747" s="1428"/>
      <c r="M747" s="12">
        <f t="shared" si="166"/>
      </c>
      <c r="N747" s="13"/>
    </row>
    <row r="748" spans="2:14" ht="15.75">
      <c r="B748" s="381">
        <v>98</v>
      </c>
      <c r="C748" s="1770" t="s">
        <v>688</v>
      </c>
      <c r="D748" s="1771"/>
      <c r="E748" s="382">
        <f>F748+G748+H748</f>
        <v>0</v>
      </c>
      <c r="F748" s="1418"/>
      <c r="G748" s="1419"/>
      <c r="H748" s="1420"/>
      <c r="I748" s="1449">
        <v>0</v>
      </c>
      <c r="J748" s="1450">
        <v>0</v>
      </c>
      <c r="K748" s="1451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52"/>
      <c r="C752" s="393" t="s">
        <v>734</v>
      </c>
      <c r="D752" s="1421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0</v>
      </c>
      <c r="J752" s="397">
        <f t="shared" si="169"/>
        <v>0</v>
      </c>
      <c r="K752" s="398">
        <f t="shared" si="169"/>
        <v>0</v>
      </c>
      <c r="L752" s="395">
        <f t="shared" si="169"/>
        <v>0</v>
      </c>
      <c r="M752" s="12">
        <f t="shared" si="166"/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</c>
    </row>
    <row r="754" spans="2:13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"/>
      <c r="C757" s="6"/>
      <c r="D757" s="517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 ht="15.75">
      <c r="B758" s="6"/>
      <c r="C758" s="1354"/>
      <c r="D758" s="1355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 ht="15.75">
      <c r="B759" s="1744" t="str">
        <f>$B$7</f>
        <v>ОТЧЕТНИ ДАННИ ПО ЕБК ЗА СМЕТКИТЕ ЗА СРЕДСТВАТА ОТ ЕВРОПЕЙСКИЯ СЪЮЗ - ДМП</v>
      </c>
      <c r="C759" s="1745"/>
      <c r="D759" s="1745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 ht="15.75">
      <c r="B760" s="228"/>
      <c r="C760" s="391"/>
      <c r="D760" s="400"/>
      <c r="E760" s="406" t="s">
        <v>461</v>
      </c>
      <c r="F760" s="406" t="s">
        <v>828</v>
      </c>
      <c r="G760" s="237"/>
      <c r="H760" s="1351" t="s">
        <v>1245</v>
      </c>
      <c r="I760" s="1352"/>
      <c r="J760" s="1353"/>
      <c r="K760" s="237"/>
      <c r="L760" s="237"/>
      <c r="M760" s="7">
        <f>(IF($E890&lt;&gt;0,$M$2,IF($L890&lt;&gt;0,$M$2,"")))</f>
        <v>1</v>
      </c>
    </row>
    <row r="761" spans="2:13" ht="18.75">
      <c r="B761" s="1746" t="str">
        <f>$B$9</f>
        <v>Твърдица</v>
      </c>
      <c r="C761" s="1747"/>
      <c r="D761" s="1748"/>
      <c r="E761" s="115">
        <f>$E$9</f>
        <v>44562</v>
      </c>
      <c r="F761" s="226">
        <f>$F$9</f>
        <v>44926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9.5">
      <c r="B764" s="1749" t="str">
        <f>$B$12</f>
        <v>Твърдица</v>
      </c>
      <c r="C764" s="1750"/>
      <c r="D764" s="1751"/>
      <c r="E764" s="410" t="s">
        <v>883</v>
      </c>
      <c r="F764" s="1349" t="str">
        <f>$F$12</f>
        <v>7004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 ht="15.75">
      <c r="B765" s="233" t="str">
        <f>$B$13</f>
        <v>(наименование на първостепенния разпоредител с бюджет)</v>
      </c>
      <c r="C765" s="228"/>
      <c r="D765" s="229"/>
      <c r="E765" s="1350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9.5">
      <c r="B766" s="236"/>
      <c r="C766" s="237"/>
      <c r="D766" s="124" t="s">
        <v>884</v>
      </c>
      <c r="E766" s="238">
        <f>$E$15</f>
        <v>97</v>
      </c>
      <c r="F766" s="414" t="str">
        <f>$F$15</f>
        <v>СЕС - ДМП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66" t="s">
        <v>462</v>
      </c>
      <c r="M767" s="7">
        <f>(IF($E890&lt;&gt;0,$M$2,IF($L890&lt;&gt;0,$M$2,"")))</f>
        <v>1</v>
      </c>
    </row>
    <row r="768" spans="2:13" ht="18.75">
      <c r="B768" s="247"/>
      <c r="C768" s="248"/>
      <c r="D768" s="249" t="s">
        <v>706</v>
      </c>
      <c r="E768" s="1752" t="str">
        <f>CONCATENATE("Уточнен план ",$C$3)</f>
        <v>Уточнен план 2022</v>
      </c>
      <c r="F768" s="1753"/>
      <c r="G768" s="1753"/>
      <c r="H768" s="1754"/>
      <c r="I768" s="1755" t="str">
        <f>CONCATENATE("Отчет ",$C$3)</f>
        <v>Отчет 2022</v>
      </c>
      <c r="J768" s="1756"/>
      <c r="K768" s="1756"/>
      <c r="L768" s="1757"/>
      <c r="M768" s="7">
        <f>(IF($E890&lt;&gt;0,$M$2,IF($L890&lt;&gt;0,$M$2,"")))</f>
        <v>1</v>
      </c>
    </row>
    <row r="769" spans="2:13" ht="56.25">
      <c r="B769" s="250" t="s">
        <v>62</v>
      </c>
      <c r="C769" s="251" t="s">
        <v>463</v>
      </c>
      <c r="D769" s="252" t="s">
        <v>707</v>
      </c>
      <c r="E769" s="1392" t="str">
        <f>$E$20</f>
        <v>Уточнен план                Общо</v>
      </c>
      <c r="F769" s="1396" t="str">
        <f>$F$20</f>
        <v>държавни дейности</v>
      </c>
      <c r="G769" s="1397" t="str">
        <f>$G$20</f>
        <v>местни дейности</v>
      </c>
      <c r="H769" s="1398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19" t="str">
        <f>$L$20</f>
        <v>ОТЧЕТ                                    ОБЩО</v>
      </c>
      <c r="M769" s="7">
        <f>(IF($E890&lt;&gt;0,$M$2,IF($L890&lt;&gt;0,$M$2,"")))</f>
        <v>1</v>
      </c>
    </row>
    <row r="770" spans="2:13" ht="18.75">
      <c r="B770" s="258"/>
      <c r="C770" s="259"/>
      <c r="D770" s="260" t="s">
        <v>736</v>
      </c>
      <c r="E770" s="1443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3" ht="15.75">
      <c r="B771" s="1440"/>
      <c r="C771" s="1586" t="e">
        <f>VLOOKUP(D771,OP_LIST2,2,FALSE)</f>
        <v>#N/A</v>
      </c>
      <c r="D771" s="1446"/>
      <c r="E771" s="389"/>
      <c r="F771" s="1430"/>
      <c r="G771" s="1431"/>
      <c r="H771" s="1432"/>
      <c r="I771" s="1430"/>
      <c r="J771" s="1431"/>
      <c r="K771" s="1432"/>
      <c r="L771" s="1429"/>
      <c r="M771" s="7">
        <f>(IF($E890&lt;&gt;0,$M$2,IF($L890&lt;&gt;0,$M$2,"")))</f>
        <v>1</v>
      </c>
    </row>
    <row r="772" spans="2:13" ht="15.75">
      <c r="B772" s="1660" t="s">
        <v>2055</v>
      </c>
      <c r="C772" s="1447">
        <f>VLOOKUP(D773,EBK_DEIN2,2,FALSE)</f>
        <v>4469</v>
      </c>
      <c r="D772" s="1446" t="s">
        <v>785</v>
      </c>
      <c r="E772" s="389"/>
      <c r="F772" s="1433"/>
      <c r="G772" s="1434"/>
      <c r="H772" s="1435"/>
      <c r="I772" s="1433"/>
      <c r="J772" s="1434"/>
      <c r="K772" s="1435"/>
      <c r="L772" s="1429"/>
      <c r="M772" s="7">
        <f>(IF($E890&lt;&gt;0,$M$2,IF($L890&lt;&gt;0,$M$2,"")))</f>
        <v>1</v>
      </c>
    </row>
    <row r="773" spans="2:13" ht="15.75">
      <c r="B773" s="1439"/>
      <c r="C773" s="1575">
        <f>+C772</f>
        <v>4469</v>
      </c>
      <c r="D773" s="1441" t="s">
        <v>19</v>
      </c>
      <c r="E773" s="389"/>
      <c r="F773" s="1433"/>
      <c r="G773" s="1434"/>
      <c r="H773" s="1435"/>
      <c r="I773" s="1433"/>
      <c r="J773" s="1434"/>
      <c r="K773" s="1435"/>
      <c r="L773" s="1429"/>
      <c r="M773" s="7">
        <f>(IF($E890&lt;&gt;0,$M$2,IF($L890&lt;&gt;0,$M$2,"")))</f>
        <v>1</v>
      </c>
    </row>
    <row r="774" spans="2:13" ht="15.75">
      <c r="B774" s="1444"/>
      <c r="C774" s="1442"/>
      <c r="D774" s="1445" t="s">
        <v>708</v>
      </c>
      <c r="E774" s="389"/>
      <c r="F774" s="1436"/>
      <c r="G774" s="1437"/>
      <c r="H774" s="1438"/>
      <c r="I774" s="1436"/>
      <c r="J774" s="1437"/>
      <c r="K774" s="1438"/>
      <c r="L774" s="1429"/>
      <c r="M774" s="7">
        <f>(IF($E890&lt;&gt;0,$M$2,IF($L890&lt;&gt;0,$M$2,"")))</f>
        <v>1</v>
      </c>
    </row>
    <row r="775" spans="2:14" ht="15.75">
      <c r="B775" s="272">
        <v>100</v>
      </c>
      <c r="C775" s="1760" t="s">
        <v>737</v>
      </c>
      <c r="D775" s="1761"/>
      <c r="E775" s="273">
        <f aca="true" t="shared" si="170" ref="E775:L775">SUM(E776:E777)</f>
        <v>0</v>
      </c>
      <c r="F775" s="274">
        <f t="shared" si="170"/>
        <v>0</v>
      </c>
      <c r="G775" s="275">
        <f t="shared" si="170"/>
        <v>0</v>
      </c>
      <c r="H775" s="276">
        <f t="shared" si="170"/>
        <v>0</v>
      </c>
      <c r="I775" s="274">
        <f t="shared" si="170"/>
        <v>14324</v>
      </c>
      <c r="J775" s="275">
        <f t="shared" si="170"/>
        <v>0</v>
      </c>
      <c r="K775" s="276">
        <f t="shared" si="170"/>
        <v>0</v>
      </c>
      <c r="L775" s="273">
        <f t="shared" si="170"/>
        <v>14324</v>
      </c>
      <c r="M775" s="12">
        <f aca="true" t="shared" si="171" ref="M775:M806">(IF($E775&lt;&gt;0,$M$2,IF($L775&lt;&gt;0,$M$2,"")))</f>
        <v>1</v>
      </c>
      <c r="N775" s="13"/>
    </row>
    <row r="776" spans="2:14" ht="15.75">
      <c r="B776" s="278"/>
      <c r="C776" s="279">
        <v>101</v>
      </c>
      <c r="D776" s="280" t="s">
        <v>738</v>
      </c>
      <c r="E776" s="281">
        <f>F776+G776+H776</f>
        <v>0</v>
      </c>
      <c r="F776" s="152"/>
      <c r="G776" s="153"/>
      <c r="H776" s="1407"/>
      <c r="I776" s="152">
        <v>14324</v>
      </c>
      <c r="J776" s="153"/>
      <c r="K776" s="1407"/>
      <c r="L776" s="281">
        <f>I776+J776+K776</f>
        <v>14324</v>
      </c>
      <c r="M776" s="12">
        <f t="shared" si="171"/>
        <v>1</v>
      </c>
      <c r="N776" s="13"/>
    </row>
    <row r="777" spans="2:14" ht="15.75">
      <c r="B777" s="278"/>
      <c r="C777" s="285">
        <v>102</v>
      </c>
      <c r="D777" s="286" t="s">
        <v>739</v>
      </c>
      <c r="E777" s="287">
        <f>F777+G777+H777</f>
        <v>0</v>
      </c>
      <c r="F777" s="173"/>
      <c r="G777" s="174"/>
      <c r="H777" s="1410"/>
      <c r="I777" s="173"/>
      <c r="J777" s="174"/>
      <c r="K777" s="1410"/>
      <c r="L777" s="287">
        <f>I777+J777+K777</f>
        <v>0</v>
      </c>
      <c r="M777" s="12">
        <f t="shared" si="171"/>
      </c>
      <c r="N777" s="13"/>
    </row>
    <row r="778" spans="2:14" ht="15.75">
      <c r="B778" s="272">
        <v>200</v>
      </c>
      <c r="C778" s="1762" t="s">
        <v>740</v>
      </c>
      <c r="D778" s="1763"/>
      <c r="E778" s="273">
        <f aca="true" t="shared" si="172" ref="E778:L778">SUM(E779:E783)</f>
        <v>0</v>
      </c>
      <c r="F778" s="274">
        <f t="shared" si="172"/>
        <v>0</v>
      </c>
      <c r="G778" s="275">
        <f t="shared" si="172"/>
        <v>0</v>
      </c>
      <c r="H778" s="276">
        <f t="shared" si="172"/>
        <v>0</v>
      </c>
      <c r="I778" s="274">
        <f t="shared" si="172"/>
        <v>15884</v>
      </c>
      <c r="J778" s="275">
        <f t="shared" si="172"/>
        <v>0</v>
      </c>
      <c r="K778" s="276">
        <f t="shared" si="172"/>
        <v>0</v>
      </c>
      <c r="L778" s="273">
        <f t="shared" si="172"/>
        <v>15884</v>
      </c>
      <c r="M778" s="12">
        <f t="shared" si="171"/>
        <v>1</v>
      </c>
      <c r="N778" s="13"/>
    </row>
    <row r="779" spans="2:14" ht="15.75">
      <c r="B779" s="291"/>
      <c r="C779" s="279">
        <v>201</v>
      </c>
      <c r="D779" s="280" t="s">
        <v>741</v>
      </c>
      <c r="E779" s="281">
        <f>F779+G779+H779</f>
        <v>0</v>
      </c>
      <c r="F779" s="152"/>
      <c r="G779" s="153"/>
      <c r="H779" s="1407"/>
      <c r="I779" s="152">
        <v>15026</v>
      </c>
      <c r="J779" s="153"/>
      <c r="K779" s="1407"/>
      <c r="L779" s="281">
        <f>I779+J779+K779</f>
        <v>15026</v>
      </c>
      <c r="M779" s="12">
        <f t="shared" si="171"/>
        <v>1</v>
      </c>
      <c r="N779" s="13"/>
    </row>
    <row r="780" spans="2:14" ht="15.75">
      <c r="B780" s="292"/>
      <c r="C780" s="293">
        <v>202</v>
      </c>
      <c r="D780" s="294" t="s">
        <v>742</v>
      </c>
      <c r="E780" s="295">
        <f>F780+G780+H780</f>
        <v>0</v>
      </c>
      <c r="F780" s="158"/>
      <c r="G780" s="159"/>
      <c r="H780" s="1409"/>
      <c r="I780" s="158">
        <v>858</v>
      </c>
      <c r="J780" s="159"/>
      <c r="K780" s="1409"/>
      <c r="L780" s="295">
        <f>I780+J780+K780</f>
        <v>858</v>
      </c>
      <c r="M780" s="12">
        <f t="shared" si="171"/>
        <v>1</v>
      </c>
      <c r="N780" s="13"/>
    </row>
    <row r="781" spans="2:14" ht="31.5">
      <c r="B781" s="299"/>
      <c r="C781" s="293">
        <v>205</v>
      </c>
      <c r="D781" s="294" t="s">
        <v>589</v>
      </c>
      <c r="E781" s="295">
        <f>F781+G781+H781</f>
        <v>0</v>
      </c>
      <c r="F781" s="158"/>
      <c r="G781" s="159"/>
      <c r="H781" s="1409"/>
      <c r="I781" s="158"/>
      <c r="J781" s="159"/>
      <c r="K781" s="1409"/>
      <c r="L781" s="295">
        <f>I781+J781+K781</f>
        <v>0</v>
      </c>
      <c r="M781" s="12">
        <f t="shared" si="171"/>
      </c>
      <c r="N781" s="13"/>
    </row>
    <row r="782" spans="2:14" ht="15.75">
      <c r="B782" s="299"/>
      <c r="C782" s="293">
        <v>208</v>
      </c>
      <c r="D782" s="300" t="s">
        <v>590</v>
      </c>
      <c r="E782" s="295">
        <f>F782+G782+H782</f>
        <v>0</v>
      </c>
      <c r="F782" s="158"/>
      <c r="G782" s="159"/>
      <c r="H782" s="1409"/>
      <c r="I782" s="158"/>
      <c r="J782" s="159"/>
      <c r="K782" s="1409"/>
      <c r="L782" s="295">
        <f>I782+J782+K782</f>
        <v>0</v>
      </c>
      <c r="M782" s="12">
        <f t="shared" si="171"/>
      </c>
      <c r="N782" s="13"/>
    </row>
    <row r="783" spans="2:14" ht="15.75">
      <c r="B783" s="291"/>
      <c r="C783" s="285">
        <v>209</v>
      </c>
      <c r="D783" s="301" t="s">
        <v>591</v>
      </c>
      <c r="E783" s="287">
        <f>F783+G783+H783</f>
        <v>0</v>
      </c>
      <c r="F783" s="173"/>
      <c r="G783" s="174"/>
      <c r="H783" s="1410"/>
      <c r="I783" s="173"/>
      <c r="J783" s="174"/>
      <c r="K783" s="1410"/>
      <c r="L783" s="287">
        <f>I783+J783+K783</f>
        <v>0</v>
      </c>
      <c r="M783" s="12">
        <f t="shared" si="171"/>
      </c>
      <c r="N783" s="13"/>
    </row>
    <row r="784" spans="2:14" ht="15.75">
      <c r="B784" s="272">
        <v>500</v>
      </c>
      <c r="C784" s="1764" t="s">
        <v>192</v>
      </c>
      <c r="D784" s="1765"/>
      <c r="E784" s="273">
        <f aca="true" t="shared" si="173" ref="E784:L784">SUM(E785:E791)</f>
        <v>0</v>
      </c>
      <c r="F784" s="274">
        <f t="shared" si="173"/>
        <v>0</v>
      </c>
      <c r="G784" s="275">
        <f t="shared" si="173"/>
        <v>0</v>
      </c>
      <c r="H784" s="276">
        <f t="shared" si="173"/>
        <v>0</v>
      </c>
      <c r="I784" s="274">
        <f t="shared" si="173"/>
        <v>5494</v>
      </c>
      <c r="J784" s="275">
        <f t="shared" si="173"/>
        <v>0</v>
      </c>
      <c r="K784" s="276">
        <f t="shared" si="173"/>
        <v>0</v>
      </c>
      <c r="L784" s="273">
        <f t="shared" si="173"/>
        <v>5494</v>
      </c>
      <c r="M784" s="12">
        <f t="shared" si="171"/>
        <v>1</v>
      </c>
      <c r="N784" s="13"/>
    </row>
    <row r="785" spans="2:14" ht="15.75">
      <c r="B785" s="291"/>
      <c r="C785" s="302">
        <v>551</v>
      </c>
      <c r="D785" s="303" t="s">
        <v>193</v>
      </c>
      <c r="E785" s="281">
        <f aca="true" t="shared" si="174" ref="E785:E792">F785+G785+H785</f>
        <v>0</v>
      </c>
      <c r="F785" s="152"/>
      <c r="G785" s="153"/>
      <c r="H785" s="1407"/>
      <c r="I785" s="152">
        <v>3121</v>
      </c>
      <c r="J785" s="153"/>
      <c r="K785" s="1407"/>
      <c r="L785" s="281">
        <f aca="true" t="shared" si="175" ref="L785:L792">I785+J785+K785</f>
        <v>3121</v>
      </c>
      <c r="M785" s="12">
        <f t="shared" si="171"/>
        <v>1</v>
      </c>
      <c r="N785" s="13"/>
    </row>
    <row r="786" spans="2:14" ht="15.75">
      <c r="B786" s="291"/>
      <c r="C786" s="304">
        <v>552</v>
      </c>
      <c r="D786" s="305" t="s">
        <v>902</v>
      </c>
      <c r="E786" s="295">
        <f t="shared" si="174"/>
        <v>0</v>
      </c>
      <c r="F786" s="158"/>
      <c r="G786" s="159"/>
      <c r="H786" s="1409"/>
      <c r="I786" s="158">
        <v>113</v>
      </c>
      <c r="J786" s="159"/>
      <c r="K786" s="1409"/>
      <c r="L786" s="295">
        <f t="shared" si="175"/>
        <v>113</v>
      </c>
      <c r="M786" s="12">
        <f t="shared" si="171"/>
        <v>1</v>
      </c>
      <c r="N786" s="13"/>
    </row>
    <row r="787" spans="2:14" ht="15.75">
      <c r="B787" s="306"/>
      <c r="C787" s="304">
        <v>558</v>
      </c>
      <c r="D787" s="307" t="s">
        <v>864</v>
      </c>
      <c r="E787" s="295">
        <f t="shared" si="174"/>
        <v>0</v>
      </c>
      <c r="F787" s="484">
        <v>0</v>
      </c>
      <c r="G787" s="485">
        <v>0</v>
      </c>
      <c r="H787" s="160">
        <v>0</v>
      </c>
      <c r="I787" s="484">
        <v>0</v>
      </c>
      <c r="J787" s="485">
        <v>0</v>
      </c>
      <c r="K787" s="160">
        <v>0</v>
      </c>
      <c r="L787" s="295">
        <f t="shared" si="175"/>
        <v>0</v>
      </c>
      <c r="M787" s="12">
        <f t="shared" si="171"/>
      </c>
      <c r="N787" s="13"/>
    </row>
    <row r="788" spans="2:14" ht="15.75">
      <c r="B788" s="306"/>
      <c r="C788" s="304">
        <v>560</v>
      </c>
      <c r="D788" s="307" t="s">
        <v>194</v>
      </c>
      <c r="E788" s="295">
        <f t="shared" si="174"/>
        <v>0</v>
      </c>
      <c r="F788" s="158"/>
      <c r="G788" s="159"/>
      <c r="H788" s="1409"/>
      <c r="I788" s="158">
        <v>1427</v>
      </c>
      <c r="J788" s="159"/>
      <c r="K788" s="1409"/>
      <c r="L788" s="295">
        <f t="shared" si="175"/>
        <v>1427</v>
      </c>
      <c r="M788" s="12">
        <f t="shared" si="171"/>
        <v>1</v>
      </c>
      <c r="N788" s="13"/>
    </row>
    <row r="789" spans="2:14" ht="15.75">
      <c r="B789" s="306"/>
      <c r="C789" s="304">
        <v>580</v>
      </c>
      <c r="D789" s="305" t="s">
        <v>195</v>
      </c>
      <c r="E789" s="295">
        <f t="shared" si="174"/>
        <v>0</v>
      </c>
      <c r="F789" s="158"/>
      <c r="G789" s="159"/>
      <c r="H789" s="1409"/>
      <c r="I789" s="158">
        <v>833</v>
      </c>
      <c r="J789" s="159"/>
      <c r="K789" s="1409"/>
      <c r="L789" s="295">
        <f t="shared" si="175"/>
        <v>833</v>
      </c>
      <c r="M789" s="12">
        <f t="shared" si="171"/>
        <v>1</v>
      </c>
      <c r="N789" s="13"/>
    </row>
    <row r="790" spans="2:14" ht="15.75">
      <c r="B790" s="291"/>
      <c r="C790" s="304">
        <v>588</v>
      </c>
      <c r="D790" s="305" t="s">
        <v>866</v>
      </c>
      <c r="E790" s="295">
        <f t="shared" si="174"/>
        <v>0</v>
      </c>
      <c r="F790" s="484">
        <v>0</v>
      </c>
      <c r="G790" s="485">
        <v>0</v>
      </c>
      <c r="H790" s="160">
        <v>0</v>
      </c>
      <c r="I790" s="484">
        <v>0</v>
      </c>
      <c r="J790" s="485">
        <v>0</v>
      </c>
      <c r="K790" s="160">
        <v>0</v>
      </c>
      <c r="L790" s="295">
        <f t="shared" si="175"/>
        <v>0</v>
      </c>
      <c r="M790" s="12">
        <f t="shared" si="171"/>
      </c>
      <c r="N790" s="13"/>
    </row>
    <row r="791" spans="2:14" ht="31.5">
      <c r="B791" s="291"/>
      <c r="C791" s="308">
        <v>590</v>
      </c>
      <c r="D791" s="309" t="s">
        <v>196</v>
      </c>
      <c r="E791" s="287">
        <f t="shared" si="174"/>
        <v>0</v>
      </c>
      <c r="F791" s="173"/>
      <c r="G791" s="174"/>
      <c r="H791" s="1410"/>
      <c r="I791" s="173"/>
      <c r="J791" s="174"/>
      <c r="K791" s="1410"/>
      <c r="L791" s="287">
        <f t="shared" si="175"/>
        <v>0</v>
      </c>
      <c r="M791" s="12">
        <f t="shared" si="171"/>
      </c>
      <c r="N791" s="13"/>
    </row>
    <row r="792" spans="2:14" ht="15.75">
      <c r="B792" s="272">
        <v>800</v>
      </c>
      <c r="C792" s="1766" t="s">
        <v>197</v>
      </c>
      <c r="D792" s="1767"/>
      <c r="E792" s="310">
        <f t="shared" si="174"/>
        <v>0</v>
      </c>
      <c r="F792" s="1411"/>
      <c r="G792" s="1412"/>
      <c r="H792" s="1413"/>
      <c r="I792" s="1411"/>
      <c r="J792" s="1412"/>
      <c r="K792" s="1413"/>
      <c r="L792" s="310">
        <f t="shared" si="175"/>
        <v>0</v>
      </c>
      <c r="M792" s="12">
        <f t="shared" si="171"/>
      </c>
      <c r="N792" s="13"/>
    </row>
    <row r="793" spans="2:14" ht="15.75">
      <c r="B793" s="272">
        <v>1000</v>
      </c>
      <c r="C793" s="1762" t="s">
        <v>198</v>
      </c>
      <c r="D793" s="1763"/>
      <c r="E793" s="310">
        <f aca="true" t="shared" si="176" ref="E793:L793">SUM(E794:E810)</f>
        <v>0</v>
      </c>
      <c r="F793" s="274">
        <f t="shared" si="176"/>
        <v>0</v>
      </c>
      <c r="G793" s="275">
        <f t="shared" si="176"/>
        <v>0</v>
      </c>
      <c r="H793" s="276">
        <f t="shared" si="176"/>
        <v>0</v>
      </c>
      <c r="I793" s="274">
        <f t="shared" si="176"/>
        <v>45163</v>
      </c>
      <c r="J793" s="275">
        <f t="shared" si="176"/>
        <v>0</v>
      </c>
      <c r="K793" s="276">
        <f t="shared" si="176"/>
        <v>0</v>
      </c>
      <c r="L793" s="310">
        <f t="shared" si="176"/>
        <v>45163</v>
      </c>
      <c r="M793" s="12">
        <f t="shared" si="171"/>
        <v>1</v>
      </c>
      <c r="N793" s="13"/>
    </row>
    <row r="794" spans="2:14" ht="15.75">
      <c r="B794" s="292"/>
      <c r="C794" s="279">
        <v>1011</v>
      </c>
      <c r="D794" s="311" t="s">
        <v>199</v>
      </c>
      <c r="E794" s="281">
        <f aca="true" t="shared" si="177" ref="E794:E810">F794+G794+H794</f>
        <v>0</v>
      </c>
      <c r="F794" s="152"/>
      <c r="G794" s="153"/>
      <c r="H794" s="1407"/>
      <c r="I794" s="152"/>
      <c r="J794" s="153"/>
      <c r="K794" s="1407"/>
      <c r="L794" s="281">
        <f aca="true" t="shared" si="178" ref="L794:L810">I794+J794+K794</f>
        <v>0</v>
      </c>
      <c r="M794" s="12">
        <f t="shared" si="171"/>
      </c>
      <c r="N794" s="13"/>
    </row>
    <row r="795" spans="2:14" ht="15.75">
      <c r="B795" s="292"/>
      <c r="C795" s="293">
        <v>1012</v>
      </c>
      <c r="D795" s="294" t="s">
        <v>200</v>
      </c>
      <c r="E795" s="295">
        <f t="shared" si="177"/>
        <v>0</v>
      </c>
      <c r="F795" s="158"/>
      <c r="G795" s="159"/>
      <c r="H795" s="1409"/>
      <c r="I795" s="158"/>
      <c r="J795" s="159"/>
      <c r="K795" s="1409"/>
      <c r="L795" s="295">
        <f t="shared" si="178"/>
        <v>0</v>
      </c>
      <c r="M795" s="12">
        <f t="shared" si="171"/>
      </c>
      <c r="N795" s="13"/>
    </row>
    <row r="796" spans="2:14" ht="15.75">
      <c r="B796" s="292"/>
      <c r="C796" s="293">
        <v>1013</v>
      </c>
      <c r="D796" s="294" t="s">
        <v>201</v>
      </c>
      <c r="E796" s="295">
        <f t="shared" si="177"/>
        <v>0</v>
      </c>
      <c r="F796" s="158"/>
      <c r="G796" s="159"/>
      <c r="H796" s="1409"/>
      <c r="I796" s="158"/>
      <c r="J796" s="159"/>
      <c r="K796" s="1409"/>
      <c r="L796" s="295">
        <f t="shared" si="178"/>
        <v>0</v>
      </c>
      <c r="M796" s="12">
        <f t="shared" si="171"/>
      </c>
      <c r="N796" s="13"/>
    </row>
    <row r="797" spans="2:14" ht="15.75">
      <c r="B797" s="292"/>
      <c r="C797" s="293">
        <v>1014</v>
      </c>
      <c r="D797" s="294" t="s">
        <v>202</v>
      </c>
      <c r="E797" s="295">
        <f t="shared" si="177"/>
        <v>0</v>
      </c>
      <c r="F797" s="158"/>
      <c r="G797" s="159"/>
      <c r="H797" s="1409"/>
      <c r="I797" s="158"/>
      <c r="J797" s="159"/>
      <c r="K797" s="1409"/>
      <c r="L797" s="295">
        <f t="shared" si="178"/>
        <v>0</v>
      </c>
      <c r="M797" s="12">
        <f t="shared" si="171"/>
      </c>
      <c r="N797" s="13"/>
    </row>
    <row r="798" spans="2:14" ht="15.75">
      <c r="B798" s="292"/>
      <c r="C798" s="293">
        <v>1015</v>
      </c>
      <c r="D798" s="294" t="s">
        <v>203</v>
      </c>
      <c r="E798" s="295">
        <f t="shared" si="177"/>
        <v>0</v>
      </c>
      <c r="F798" s="158"/>
      <c r="G798" s="159"/>
      <c r="H798" s="1409"/>
      <c r="I798" s="158">
        <v>16807</v>
      </c>
      <c r="J798" s="159"/>
      <c r="K798" s="1409"/>
      <c r="L798" s="295">
        <f t="shared" si="178"/>
        <v>16807</v>
      </c>
      <c r="M798" s="12">
        <f t="shared" si="171"/>
        <v>1</v>
      </c>
      <c r="N798" s="13"/>
    </row>
    <row r="799" spans="2:14" ht="15.75">
      <c r="B799" s="292"/>
      <c r="C799" s="312">
        <v>1016</v>
      </c>
      <c r="D799" s="313" t="s">
        <v>204</v>
      </c>
      <c r="E799" s="314">
        <f t="shared" si="177"/>
        <v>0</v>
      </c>
      <c r="F799" s="164"/>
      <c r="G799" s="165"/>
      <c r="H799" s="1408"/>
      <c r="I799" s="164">
        <v>644</v>
      </c>
      <c r="J799" s="165"/>
      <c r="K799" s="1408"/>
      <c r="L799" s="314">
        <f t="shared" si="178"/>
        <v>644</v>
      </c>
      <c r="M799" s="12">
        <f t="shared" si="171"/>
        <v>1</v>
      </c>
      <c r="N799" s="13"/>
    </row>
    <row r="800" spans="2:14" ht="15.75">
      <c r="B800" s="278"/>
      <c r="C800" s="318">
        <v>1020</v>
      </c>
      <c r="D800" s="319" t="s">
        <v>205</v>
      </c>
      <c r="E800" s="320">
        <f t="shared" si="177"/>
        <v>0</v>
      </c>
      <c r="F800" s="450"/>
      <c r="G800" s="451"/>
      <c r="H800" s="1417"/>
      <c r="I800" s="450">
        <v>26859</v>
      </c>
      <c r="J800" s="451"/>
      <c r="K800" s="1417"/>
      <c r="L800" s="320">
        <f t="shared" si="178"/>
        <v>26859</v>
      </c>
      <c r="M800" s="12">
        <f t="shared" si="171"/>
        <v>1</v>
      </c>
      <c r="N800" s="13"/>
    </row>
    <row r="801" spans="2:14" ht="15.75">
      <c r="B801" s="292"/>
      <c r="C801" s="324">
        <v>1030</v>
      </c>
      <c r="D801" s="325" t="s">
        <v>206</v>
      </c>
      <c r="E801" s="326">
        <f t="shared" si="177"/>
        <v>0</v>
      </c>
      <c r="F801" s="445"/>
      <c r="G801" s="446"/>
      <c r="H801" s="1414"/>
      <c r="I801" s="445">
        <v>200</v>
      </c>
      <c r="J801" s="446"/>
      <c r="K801" s="1414"/>
      <c r="L801" s="326">
        <f t="shared" si="178"/>
        <v>200</v>
      </c>
      <c r="M801" s="12">
        <f t="shared" si="171"/>
        <v>1</v>
      </c>
      <c r="N801" s="13"/>
    </row>
    <row r="802" spans="2:14" ht="15.75">
      <c r="B802" s="292"/>
      <c r="C802" s="318">
        <v>1051</v>
      </c>
      <c r="D802" s="331" t="s">
        <v>207</v>
      </c>
      <c r="E802" s="320">
        <f t="shared" si="177"/>
        <v>0</v>
      </c>
      <c r="F802" s="450"/>
      <c r="G802" s="451"/>
      <c r="H802" s="1417"/>
      <c r="I802" s="450">
        <v>575</v>
      </c>
      <c r="J802" s="451"/>
      <c r="K802" s="1417"/>
      <c r="L802" s="320">
        <f t="shared" si="178"/>
        <v>575</v>
      </c>
      <c r="M802" s="12">
        <f t="shared" si="171"/>
        <v>1</v>
      </c>
      <c r="N802" s="13"/>
    </row>
    <row r="803" spans="2:14" ht="15.75">
      <c r="B803" s="292"/>
      <c r="C803" s="293">
        <v>1052</v>
      </c>
      <c r="D803" s="294" t="s">
        <v>208</v>
      </c>
      <c r="E803" s="295">
        <f t="shared" si="177"/>
        <v>0</v>
      </c>
      <c r="F803" s="158"/>
      <c r="G803" s="159"/>
      <c r="H803" s="1409"/>
      <c r="I803" s="158"/>
      <c r="J803" s="159"/>
      <c r="K803" s="1409"/>
      <c r="L803" s="295">
        <f t="shared" si="178"/>
        <v>0</v>
      </c>
      <c r="M803" s="12">
        <f t="shared" si="171"/>
      </c>
      <c r="N803" s="13"/>
    </row>
    <row r="804" spans="2:14" ht="15.75">
      <c r="B804" s="292"/>
      <c r="C804" s="324">
        <v>1053</v>
      </c>
      <c r="D804" s="325" t="s">
        <v>867</v>
      </c>
      <c r="E804" s="326">
        <f t="shared" si="177"/>
        <v>0</v>
      </c>
      <c r="F804" s="445"/>
      <c r="G804" s="446"/>
      <c r="H804" s="1414"/>
      <c r="I804" s="445"/>
      <c r="J804" s="446"/>
      <c r="K804" s="1414"/>
      <c r="L804" s="326">
        <f t="shared" si="178"/>
        <v>0</v>
      </c>
      <c r="M804" s="12">
        <f t="shared" si="171"/>
      </c>
      <c r="N804" s="13"/>
    </row>
    <row r="805" spans="2:14" ht="15.75">
      <c r="B805" s="292"/>
      <c r="C805" s="318">
        <v>1062</v>
      </c>
      <c r="D805" s="319" t="s">
        <v>209</v>
      </c>
      <c r="E805" s="320">
        <f t="shared" si="177"/>
        <v>0</v>
      </c>
      <c r="F805" s="450"/>
      <c r="G805" s="451"/>
      <c r="H805" s="1417"/>
      <c r="I805" s="450">
        <v>78</v>
      </c>
      <c r="J805" s="451"/>
      <c r="K805" s="1417"/>
      <c r="L805" s="320">
        <f t="shared" si="178"/>
        <v>78</v>
      </c>
      <c r="M805" s="12">
        <f t="shared" si="171"/>
        <v>1</v>
      </c>
      <c r="N805" s="13"/>
    </row>
    <row r="806" spans="2:14" ht="15.75">
      <c r="B806" s="292"/>
      <c r="C806" s="324">
        <v>1063</v>
      </c>
      <c r="D806" s="332" t="s">
        <v>794</v>
      </c>
      <c r="E806" s="326">
        <f t="shared" si="177"/>
        <v>0</v>
      </c>
      <c r="F806" s="445"/>
      <c r="G806" s="446"/>
      <c r="H806" s="1414"/>
      <c r="I806" s="445"/>
      <c r="J806" s="446"/>
      <c r="K806" s="1414"/>
      <c r="L806" s="326">
        <f t="shared" si="178"/>
        <v>0</v>
      </c>
      <c r="M806" s="12">
        <f t="shared" si="171"/>
      </c>
      <c r="N806" s="13"/>
    </row>
    <row r="807" spans="2:14" ht="15.75">
      <c r="B807" s="292"/>
      <c r="C807" s="333">
        <v>1069</v>
      </c>
      <c r="D807" s="334" t="s">
        <v>210</v>
      </c>
      <c r="E807" s="335">
        <f t="shared" si="177"/>
        <v>0</v>
      </c>
      <c r="F807" s="589"/>
      <c r="G807" s="590"/>
      <c r="H807" s="1416"/>
      <c r="I807" s="589"/>
      <c r="J807" s="590"/>
      <c r="K807" s="1416"/>
      <c r="L807" s="335">
        <f t="shared" si="178"/>
        <v>0</v>
      </c>
      <c r="M807" s="12">
        <f aca="true" t="shared" si="179" ref="M807:M838"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903</v>
      </c>
      <c r="E808" s="320">
        <f t="shared" si="177"/>
        <v>0</v>
      </c>
      <c r="F808" s="450"/>
      <c r="G808" s="451"/>
      <c r="H808" s="1417"/>
      <c r="I808" s="450"/>
      <c r="J808" s="451"/>
      <c r="K808" s="1417"/>
      <c r="L808" s="320">
        <f t="shared" si="178"/>
        <v>0</v>
      </c>
      <c r="M808" s="12">
        <f t="shared" si="179"/>
      </c>
      <c r="N808" s="13"/>
    </row>
    <row r="809" spans="2:14" ht="15.75">
      <c r="B809" s="292"/>
      <c r="C809" s="293">
        <v>1092</v>
      </c>
      <c r="D809" s="294" t="s">
        <v>302</v>
      </c>
      <c r="E809" s="295">
        <f t="shared" si="177"/>
        <v>0</v>
      </c>
      <c r="F809" s="158"/>
      <c r="G809" s="159"/>
      <c r="H809" s="1409"/>
      <c r="I809" s="158"/>
      <c r="J809" s="159"/>
      <c r="K809" s="1409"/>
      <c r="L809" s="295">
        <f t="shared" si="178"/>
        <v>0</v>
      </c>
      <c r="M809" s="12">
        <f t="shared" si="179"/>
      </c>
      <c r="N809" s="13"/>
    </row>
    <row r="810" spans="2:14" ht="15.75">
      <c r="B810" s="292"/>
      <c r="C810" s="285">
        <v>1098</v>
      </c>
      <c r="D810" s="339" t="s">
        <v>211</v>
      </c>
      <c r="E810" s="287">
        <f t="shared" si="177"/>
        <v>0</v>
      </c>
      <c r="F810" s="173"/>
      <c r="G810" s="174"/>
      <c r="H810" s="1410"/>
      <c r="I810" s="173"/>
      <c r="J810" s="174"/>
      <c r="K810" s="1410"/>
      <c r="L810" s="287">
        <f t="shared" si="178"/>
        <v>0</v>
      </c>
      <c r="M810" s="12">
        <f t="shared" si="179"/>
      </c>
      <c r="N810" s="13"/>
    </row>
    <row r="811" spans="2:14" ht="15.75">
      <c r="B811" s="272">
        <v>1900</v>
      </c>
      <c r="C811" s="1768" t="s">
        <v>269</v>
      </c>
      <c r="D811" s="1769"/>
      <c r="E811" s="310">
        <f aca="true" t="shared" si="180" ref="E811:L811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115</v>
      </c>
      <c r="J811" s="275">
        <f t="shared" si="180"/>
        <v>0</v>
      </c>
      <c r="K811" s="276">
        <f t="shared" si="180"/>
        <v>0</v>
      </c>
      <c r="L811" s="310">
        <f t="shared" si="180"/>
        <v>115</v>
      </c>
      <c r="M811" s="12">
        <f t="shared" si="179"/>
        <v>1</v>
      </c>
      <c r="N811" s="13"/>
    </row>
    <row r="812" spans="2:14" ht="15.75">
      <c r="B812" s="292"/>
      <c r="C812" s="279">
        <v>1901</v>
      </c>
      <c r="D812" s="340" t="s">
        <v>904</v>
      </c>
      <c r="E812" s="281">
        <f>F812+G812+H812</f>
        <v>0</v>
      </c>
      <c r="F812" s="152"/>
      <c r="G812" s="153"/>
      <c r="H812" s="1407"/>
      <c r="I812" s="152">
        <v>97</v>
      </c>
      <c r="J812" s="153"/>
      <c r="K812" s="1407"/>
      <c r="L812" s="281">
        <f>I812+J812+K812</f>
        <v>97</v>
      </c>
      <c r="M812" s="12">
        <f t="shared" si="179"/>
        <v>1</v>
      </c>
      <c r="N812" s="13"/>
    </row>
    <row r="813" spans="2:14" ht="15.75">
      <c r="B813" s="341"/>
      <c r="C813" s="293">
        <v>1981</v>
      </c>
      <c r="D813" s="342" t="s">
        <v>905</v>
      </c>
      <c r="E813" s="295">
        <f>F813+G813+H813</f>
        <v>0</v>
      </c>
      <c r="F813" s="158"/>
      <c r="G813" s="159"/>
      <c r="H813" s="1409"/>
      <c r="I813" s="158">
        <v>18</v>
      </c>
      <c r="J813" s="159"/>
      <c r="K813" s="1409"/>
      <c r="L813" s="295">
        <f>I813+J813+K813</f>
        <v>18</v>
      </c>
      <c r="M813" s="12">
        <f t="shared" si="179"/>
        <v>1</v>
      </c>
      <c r="N813" s="13"/>
    </row>
    <row r="814" spans="2:14" ht="15.75">
      <c r="B814" s="292"/>
      <c r="C814" s="285">
        <v>1991</v>
      </c>
      <c r="D814" s="343" t="s">
        <v>906</v>
      </c>
      <c r="E814" s="287">
        <f>F814+G814+H814</f>
        <v>0</v>
      </c>
      <c r="F814" s="173"/>
      <c r="G814" s="174"/>
      <c r="H814" s="1410"/>
      <c r="I814" s="173"/>
      <c r="J814" s="174"/>
      <c r="K814" s="1410"/>
      <c r="L814" s="287">
        <f>I814+J814+K814</f>
        <v>0</v>
      </c>
      <c r="M814" s="12">
        <f t="shared" si="179"/>
      </c>
      <c r="N814" s="13"/>
    </row>
    <row r="815" spans="2:14" ht="15.75">
      <c r="B815" s="272">
        <v>2100</v>
      </c>
      <c r="C815" s="1768" t="s">
        <v>715</v>
      </c>
      <c r="D815" s="1769"/>
      <c r="E815" s="310">
        <f aca="true" t="shared" si="181" ref="E815:L815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>
        <f t="shared" si="179"/>
      </c>
      <c r="N815" s="13"/>
    </row>
    <row r="816" spans="2:14" ht="15.75">
      <c r="B816" s="292"/>
      <c r="C816" s="279">
        <v>2110</v>
      </c>
      <c r="D816" s="344" t="s">
        <v>212</v>
      </c>
      <c r="E816" s="281">
        <f>F816+G816+H816</f>
        <v>0</v>
      </c>
      <c r="F816" s="152"/>
      <c r="G816" s="153"/>
      <c r="H816" s="1407"/>
      <c r="I816" s="152"/>
      <c r="J816" s="153"/>
      <c r="K816" s="1407"/>
      <c r="L816" s="281">
        <f>I816+J816+K816</f>
        <v>0</v>
      </c>
      <c r="M816" s="12">
        <f t="shared" si="179"/>
      </c>
      <c r="N816" s="13"/>
    </row>
    <row r="817" spans="2:14" ht="15.75">
      <c r="B817" s="341"/>
      <c r="C817" s="293">
        <v>2120</v>
      </c>
      <c r="D817" s="300" t="s">
        <v>213</v>
      </c>
      <c r="E817" s="295">
        <f>F817+G817+H817</f>
        <v>0</v>
      </c>
      <c r="F817" s="158"/>
      <c r="G817" s="159"/>
      <c r="H817" s="1409"/>
      <c r="I817" s="158"/>
      <c r="J817" s="159"/>
      <c r="K817" s="1409"/>
      <c r="L817" s="295">
        <f>I817+J817+K817</f>
        <v>0</v>
      </c>
      <c r="M817" s="12">
        <f t="shared" si="179"/>
      </c>
      <c r="N817" s="13"/>
    </row>
    <row r="818" spans="2:14" ht="15.75">
      <c r="B818" s="341"/>
      <c r="C818" s="293">
        <v>2125</v>
      </c>
      <c r="D818" s="300" t="s">
        <v>214</v>
      </c>
      <c r="E818" s="295">
        <f>F818+G818+H818</f>
        <v>0</v>
      </c>
      <c r="F818" s="484">
        <v>0</v>
      </c>
      <c r="G818" s="485">
        <v>0</v>
      </c>
      <c r="H818" s="160">
        <v>0</v>
      </c>
      <c r="I818" s="484">
        <v>0</v>
      </c>
      <c r="J818" s="485">
        <v>0</v>
      </c>
      <c r="K818" s="160">
        <v>0</v>
      </c>
      <c r="L818" s="295">
        <f>I818+J818+K818</f>
        <v>0</v>
      </c>
      <c r="M818" s="12">
        <f t="shared" si="179"/>
      </c>
      <c r="N818" s="13"/>
    </row>
    <row r="819" spans="2:14" ht="15.75">
      <c r="B819" s="291"/>
      <c r="C819" s="293">
        <v>2140</v>
      </c>
      <c r="D819" s="300" t="s">
        <v>215</v>
      </c>
      <c r="E819" s="295">
        <f>F819+G819+H819</f>
        <v>0</v>
      </c>
      <c r="F819" s="484">
        <v>0</v>
      </c>
      <c r="G819" s="485">
        <v>0</v>
      </c>
      <c r="H819" s="160">
        <v>0</v>
      </c>
      <c r="I819" s="484">
        <v>0</v>
      </c>
      <c r="J819" s="485">
        <v>0</v>
      </c>
      <c r="K819" s="160">
        <v>0</v>
      </c>
      <c r="L819" s="295">
        <f>I819+J819+K819</f>
        <v>0</v>
      </c>
      <c r="M819" s="12">
        <f t="shared" si="179"/>
      </c>
      <c r="N819" s="13"/>
    </row>
    <row r="820" spans="2:14" ht="15.75">
      <c r="B820" s="292"/>
      <c r="C820" s="285">
        <v>2190</v>
      </c>
      <c r="D820" s="345" t="s">
        <v>216</v>
      </c>
      <c r="E820" s="287">
        <f>F820+G820+H820</f>
        <v>0</v>
      </c>
      <c r="F820" s="173"/>
      <c r="G820" s="174"/>
      <c r="H820" s="1410"/>
      <c r="I820" s="173"/>
      <c r="J820" s="174"/>
      <c r="K820" s="1410"/>
      <c r="L820" s="287">
        <f>I820+J820+K820</f>
        <v>0</v>
      </c>
      <c r="M820" s="12">
        <f t="shared" si="179"/>
      </c>
      <c r="N820" s="13"/>
    </row>
    <row r="821" spans="2:14" ht="15.75">
      <c r="B821" s="272">
        <v>2200</v>
      </c>
      <c r="C821" s="1768" t="s">
        <v>217</v>
      </c>
      <c r="D821" s="1769"/>
      <c r="E821" s="310">
        <f aca="true" t="shared" si="182" ref="E821:L821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>
        <f t="shared" si="179"/>
      </c>
      <c r="N821" s="13"/>
    </row>
    <row r="822" spans="2:14" ht="15.75">
      <c r="B822" s="292"/>
      <c r="C822" s="279">
        <v>2221</v>
      </c>
      <c r="D822" s="280" t="s">
        <v>303</v>
      </c>
      <c r="E822" s="281">
        <f aca="true" t="shared" si="183" ref="E822:E827">F822+G822+H822</f>
        <v>0</v>
      </c>
      <c r="F822" s="152"/>
      <c r="G822" s="153"/>
      <c r="H822" s="1407"/>
      <c r="I822" s="152"/>
      <c r="J822" s="153"/>
      <c r="K822" s="1407"/>
      <c r="L822" s="281">
        <f aca="true" t="shared" si="184" ref="L822:L827">I822+J822+K822</f>
        <v>0</v>
      </c>
      <c r="M822" s="12">
        <f t="shared" si="179"/>
      </c>
      <c r="N822" s="13"/>
    </row>
    <row r="823" spans="2:14" ht="15.75">
      <c r="B823" s="292"/>
      <c r="C823" s="285">
        <v>2224</v>
      </c>
      <c r="D823" s="286" t="s">
        <v>218</v>
      </c>
      <c r="E823" s="287">
        <f t="shared" si="183"/>
        <v>0</v>
      </c>
      <c r="F823" s="173"/>
      <c r="G823" s="174"/>
      <c r="H823" s="1410"/>
      <c r="I823" s="173"/>
      <c r="J823" s="174"/>
      <c r="K823" s="1410"/>
      <c r="L823" s="287">
        <f t="shared" si="184"/>
        <v>0</v>
      </c>
      <c r="M823" s="12">
        <f t="shared" si="179"/>
      </c>
      <c r="N823" s="13"/>
    </row>
    <row r="824" spans="2:14" ht="15.75">
      <c r="B824" s="272">
        <v>2500</v>
      </c>
      <c r="C824" s="1768" t="s">
        <v>219</v>
      </c>
      <c r="D824" s="1769"/>
      <c r="E824" s="310">
        <f t="shared" si="183"/>
        <v>0</v>
      </c>
      <c r="F824" s="1411"/>
      <c r="G824" s="1412"/>
      <c r="H824" s="1413"/>
      <c r="I824" s="1411"/>
      <c r="J824" s="1412"/>
      <c r="K824" s="1413"/>
      <c r="L824" s="310">
        <f t="shared" si="184"/>
        <v>0</v>
      </c>
      <c r="M824" s="12">
        <f t="shared" si="179"/>
      </c>
      <c r="N824" s="13"/>
    </row>
    <row r="825" spans="2:14" ht="15.75">
      <c r="B825" s="272">
        <v>2600</v>
      </c>
      <c r="C825" s="1758" t="s">
        <v>220</v>
      </c>
      <c r="D825" s="1759"/>
      <c r="E825" s="310">
        <f t="shared" si="183"/>
        <v>0</v>
      </c>
      <c r="F825" s="1411"/>
      <c r="G825" s="1412"/>
      <c r="H825" s="1413"/>
      <c r="I825" s="1411"/>
      <c r="J825" s="1412"/>
      <c r="K825" s="1413"/>
      <c r="L825" s="310">
        <f t="shared" si="184"/>
        <v>0</v>
      </c>
      <c r="M825" s="12">
        <f t="shared" si="179"/>
      </c>
      <c r="N825" s="13"/>
    </row>
    <row r="826" spans="2:14" ht="15.75">
      <c r="B826" s="272">
        <v>2700</v>
      </c>
      <c r="C826" s="1758" t="s">
        <v>221</v>
      </c>
      <c r="D826" s="1759"/>
      <c r="E826" s="310">
        <f t="shared" si="183"/>
        <v>0</v>
      </c>
      <c r="F826" s="1411"/>
      <c r="G826" s="1412"/>
      <c r="H826" s="1413"/>
      <c r="I826" s="1411"/>
      <c r="J826" s="1412"/>
      <c r="K826" s="1413"/>
      <c r="L826" s="310">
        <f t="shared" si="184"/>
        <v>0</v>
      </c>
      <c r="M826" s="12">
        <f t="shared" si="179"/>
      </c>
      <c r="N826" s="13"/>
    </row>
    <row r="827" spans="2:14" ht="15.75">
      <c r="B827" s="272">
        <v>2800</v>
      </c>
      <c r="C827" s="1758" t="s">
        <v>1654</v>
      </c>
      <c r="D827" s="1759"/>
      <c r="E827" s="310">
        <f t="shared" si="183"/>
        <v>0</v>
      </c>
      <c r="F827" s="1411"/>
      <c r="G827" s="1412"/>
      <c r="H827" s="1413"/>
      <c r="I827" s="1411"/>
      <c r="J827" s="1412"/>
      <c r="K827" s="1413"/>
      <c r="L827" s="310">
        <f t="shared" si="184"/>
        <v>0</v>
      </c>
      <c r="M827" s="12">
        <f t="shared" si="179"/>
      </c>
      <c r="N827" s="13"/>
    </row>
    <row r="828" spans="2:14" ht="15.75">
      <c r="B828" s="272">
        <v>2900</v>
      </c>
      <c r="C828" s="1768" t="s">
        <v>222</v>
      </c>
      <c r="D828" s="1769"/>
      <c r="E828" s="310">
        <f aca="true" t="shared" si="185" ref="E828:L828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>
        <f t="shared" si="179"/>
      </c>
      <c r="N828" s="13"/>
    </row>
    <row r="829" spans="2:14" ht="15.75">
      <c r="B829" s="346"/>
      <c r="C829" s="279">
        <v>2910</v>
      </c>
      <c r="D829" s="347" t="s">
        <v>1946</v>
      </c>
      <c r="E829" s="281">
        <f aca="true" t="shared" si="186" ref="E829:E836">F829+G829+H829</f>
        <v>0</v>
      </c>
      <c r="F829" s="152"/>
      <c r="G829" s="153"/>
      <c r="H829" s="1407"/>
      <c r="I829" s="152"/>
      <c r="J829" s="153"/>
      <c r="K829" s="1407"/>
      <c r="L829" s="281">
        <f aca="true" t="shared" si="187" ref="L829:L836">I829+J829+K829</f>
        <v>0</v>
      </c>
      <c r="M829" s="12">
        <f t="shared" si="179"/>
      </c>
      <c r="N829" s="13"/>
    </row>
    <row r="830" spans="2:14" ht="15.75">
      <c r="B830" s="346"/>
      <c r="C830" s="279">
        <v>2920</v>
      </c>
      <c r="D830" s="347" t="s">
        <v>223</v>
      </c>
      <c r="E830" s="281">
        <f t="shared" si="186"/>
        <v>0</v>
      </c>
      <c r="F830" s="152"/>
      <c r="G830" s="153"/>
      <c r="H830" s="1407"/>
      <c r="I830" s="152"/>
      <c r="J830" s="153"/>
      <c r="K830" s="1407"/>
      <c r="L830" s="281">
        <f t="shared" si="187"/>
        <v>0</v>
      </c>
      <c r="M830" s="12">
        <f t="shared" si="179"/>
      </c>
      <c r="N830" s="13"/>
    </row>
    <row r="831" spans="2:14" ht="31.5">
      <c r="B831" s="346"/>
      <c r="C831" s="324">
        <v>2969</v>
      </c>
      <c r="D831" s="348" t="s">
        <v>224</v>
      </c>
      <c r="E831" s="326">
        <f t="shared" si="186"/>
        <v>0</v>
      </c>
      <c r="F831" s="445"/>
      <c r="G831" s="446"/>
      <c r="H831" s="1414"/>
      <c r="I831" s="445"/>
      <c r="J831" s="446"/>
      <c r="K831" s="1414"/>
      <c r="L831" s="326">
        <f t="shared" si="187"/>
        <v>0</v>
      </c>
      <c r="M831" s="12">
        <f t="shared" si="179"/>
      </c>
      <c r="N831" s="13"/>
    </row>
    <row r="832" spans="2:14" ht="31.5">
      <c r="B832" s="346"/>
      <c r="C832" s="349">
        <v>2970</v>
      </c>
      <c r="D832" s="350" t="s">
        <v>225</v>
      </c>
      <c r="E832" s="351">
        <f t="shared" si="186"/>
        <v>0</v>
      </c>
      <c r="F832" s="625"/>
      <c r="G832" s="626"/>
      <c r="H832" s="1415"/>
      <c r="I832" s="625"/>
      <c r="J832" s="626"/>
      <c r="K832" s="1415"/>
      <c r="L832" s="351">
        <f t="shared" si="187"/>
        <v>0</v>
      </c>
      <c r="M832" s="12">
        <f t="shared" si="179"/>
      </c>
      <c r="N832" s="13"/>
    </row>
    <row r="833" spans="2:14" ht="15.75">
      <c r="B833" s="346"/>
      <c r="C833" s="333">
        <v>2989</v>
      </c>
      <c r="D833" s="355" t="s">
        <v>226</v>
      </c>
      <c r="E833" s="335">
        <f t="shared" si="186"/>
        <v>0</v>
      </c>
      <c r="F833" s="589"/>
      <c r="G833" s="590"/>
      <c r="H833" s="1416"/>
      <c r="I833" s="589"/>
      <c r="J833" s="590"/>
      <c r="K833" s="1416"/>
      <c r="L833" s="335">
        <f t="shared" si="187"/>
        <v>0</v>
      </c>
      <c r="M833" s="12">
        <f t="shared" si="179"/>
      </c>
      <c r="N833" s="13"/>
    </row>
    <row r="834" spans="2:14" ht="15.75">
      <c r="B834" s="292"/>
      <c r="C834" s="318">
        <v>2990</v>
      </c>
      <c r="D834" s="356" t="s">
        <v>1965</v>
      </c>
      <c r="E834" s="320">
        <f t="shared" si="186"/>
        <v>0</v>
      </c>
      <c r="F834" s="450"/>
      <c r="G834" s="451"/>
      <c r="H834" s="1417"/>
      <c r="I834" s="450"/>
      <c r="J834" s="451"/>
      <c r="K834" s="1417"/>
      <c r="L834" s="320">
        <f t="shared" si="187"/>
        <v>0</v>
      </c>
      <c r="M834" s="12">
        <f t="shared" si="179"/>
      </c>
      <c r="N834" s="13"/>
    </row>
    <row r="835" spans="2:14" ht="15.75">
      <c r="B835" s="292"/>
      <c r="C835" s="318">
        <v>2991</v>
      </c>
      <c r="D835" s="356" t="s">
        <v>227</v>
      </c>
      <c r="E835" s="320">
        <f t="shared" si="186"/>
        <v>0</v>
      </c>
      <c r="F835" s="450"/>
      <c r="G835" s="451"/>
      <c r="H835" s="1417"/>
      <c r="I835" s="450"/>
      <c r="J835" s="451"/>
      <c r="K835" s="1417"/>
      <c r="L835" s="320">
        <f t="shared" si="187"/>
        <v>0</v>
      </c>
      <c r="M835" s="12">
        <f t="shared" si="179"/>
      </c>
      <c r="N835" s="13"/>
    </row>
    <row r="836" spans="2:14" ht="15.75">
      <c r="B836" s="292"/>
      <c r="C836" s="285">
        <v>2992</v>
      </c>
      <c r="D836" s="357" t="s">
        <v>228</v>
      </c>
      <c r="E836" s="287">
        <f t="shared" si="186"/>
        <v>0</v>
      </c>
      <c r="F836" s="173"/>
      <c r="G836" s="174"/>
      <c r="H836" s="1410"/>
      <c r="I836" s="173"/>
      <c r="J836" s="174"/>
      <c r="K836" s="1410"/>
      <c r="L836" s="287">
        <f t="shared" si="187"/>
        <v>0</v>
      </c>
      <c r="M836" s="12">
        <f t="shared" si="179"/>
      </c>
      <c r="N836" s="13"/>
    </row>
    <row r="837" spans="2:14" ht="15.75">
      <c r="B837" s="272">
        <v>3300</v>
      </c>
      <c r="C837" s="358" t="s">
        <v>1996</v>
      </c>
      <c r="D837" s="1469"/>
      <c r="E837" s="310">
        <f aca="true" t="shared" si="188" ref="E837:L837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>
        <f t="shared" si="179"/>
      </c>
      <c r="N837" s="13"/>
    </row>
    <row r="838" spans="2:14" ht="15.75">
      <c r="B838" s="291"/>
      <c r="C838" s="279">
        <v>3301</v>
      </c>
      <c r="D838" s="359" t="s">
        <v>229</v>
      </c>
      <c r="E838" s="281">
        <f aca="true" t="shared" si="189" ref="E838:E845">F838+G838+H838</f>
        <v>0</v>
      </c>
      <c r="F838" s="482">
        <v>0</v>
      </c>
      <c r="G838" s="483">
        <v>0</v>
      </c>
      <c r="H838" s="154">
        <v>0</v>
      </c>
      <c r="I838" s="482">
        <v>0</v>
      </c>
      <c r="J838" s="483">
        <v>0</v>
      </c>
      <c r="K838" s="154">
        <v>0</v>
      </c>
      <c r="L838" s="281">
        <f aca="true" t="shared" si="190" ref="L838:L845">I838+J838+K838</f>
        <v>0</v>
      </c>
      <c r="M838" s="12">
        <f t="shared" si="179"/>
      </c>
      <c r="N838" s="13"/>
    </row>
    <row r="839" spans="2:14" ht="15.75">
      <c r="B839" s="291"/>
      <c r="C839" s="293">
        <v>3302</v>
      </c>
      <c r="D839" s="360" t="s">
        <v>709</v>
      </c>
      <c r="E839" s="295">
        <f t="shared" si="189"/>
        <v>0</v>
      </c>
      <c r="F839" s="484">
        <v>0</v>
      </c>
      <c r="G839" s="485">
        <v>0</v>
      </c>
      <c r="H839" s="160">
        <v>0</v>
      </c>
      <c r="I839" s="484">
        <v>0</v>
      </c>
      <c r="J839" s="485">
        <v>0</v>
      </c>
      <c r="K839" s="160">
        <v>0</v>
      </c>
      <c r="L839" s="295">
        <f t="shared" si="190"/>
        <v>0</v>
      </c>
      <c r="M839" s="12">
        <f aca="true" t="shared" si="191" ref="M839:M870">(IF($E839&lt;&gt;0,$M$2,IF($L839&lt;&gt;0,$M$2,"")))</f>
      </c>
      <c r="N839" s="13"/>
    </row>
    <row r="840" spans="2:14" ht="15.75">
      <c r="B840" s="291"/>
      <c r="C840" s="293">
        <v>3304</v>
      </c>
      <c r="D840" s="360" t="s">
        <v>230</v>
      </c>
      <c r="E840" s="295">
        <f t="shared" si="189"/>
        <v>0</v>
      </c>
      <c r="F840" s="484">
        <v>0</v>
      </c>
      <c r="G840" s="485">
        <v>0</v>
      </c>
      <c r="H840" s="160">
        <v>0</v>
      </c>
      <c r="I840" s="484">
        <v>0</v>
      </c>
      <c r="J840" s="485">
        <v>0</v>
      </c>
      <c r="K840" s="160">
        <v>0</v>
      </c>
      <c r="L840" s="295">
        <f t="shared" si="190"/>
        <v>0</v>
      </c>
      <c r="M840" s="12">
        <f t="shared" si="191"/>
      </c>
      <c r="N840" s="13"/>
    </row>
    <row r="841" spans="2:14" ht="31.5">
      <c r="B841" s="291"/>
      <c r="C841" s="285">
        <v>3306</v>
      </c>
      <c r="D841" s="361" t="s">
        <v>1651</v>
      </c>
      <c r="E841" s="295">
        <f t="shared" si="189"/>
        <v>0</v>
      </c>
      <c r="F841" s="484">
        <v>0</v>
      </c>
      <c r="G841" s="485">
        <v>0</v>
      </c>
      <c r="H841" s="160">
        <v>0</v>
      </c>
      <c r="I841" s="484">
        <v>0</v>
      </c>
      <c r="J841" s="485">
        <v>0</v>
      </c>
      <c r="K841" s="160">
        <v>0</v>
      </c>
      <c r="L841" s="295">
        <f t="shared" si="190"/>
        <v>0</v>
      </c>
      <c r="M841" s="12">
        <f t="shared" si="191"/>
      </c>
      <c r="N841" s="13"/>
    </row>
    <row r="842" spans="2:14" ht="15.75">
      <c r="B842" s="291"/>
      <c r="C842" s="285">
        <v>3307</v>
      </c>
      <c r="D842" s="361" t="s">
        <v>2048</v>
      </c>
      <c r="E842" s="287">
        <f t="shared" si="189"/>
        <v>0</v>
      </c>
      <c r="F842" s="486">
        <v>0</v>
      </c>
      <c r="G842" s="487">
        <v>0</v>
      </c>
      <c r="H842" s="175">
        <v>0</v>
      </c>
      <c r="I842" s="486">
        <v>0</v>
      </c>
      <c r="J842" s="487">
        <v>0</v>
      </c>
      <c r="K842" s="175">
        <v>0</v>
      </c>
      <c r="L842" s="287">
        <f t="shared" si="190"/>
        <v>0</v>
      </c>
      <c r="M842" s="12">
        <f t="shared" si="191"/>
      </c>
      <c r="N842" s="13"/>
    </row>
    <row r="843" spans="2:14" ht="15.75">
      <c r="B843" s="272">
        <v>3900</v>
      </c>
      <c r="C843" s="1768" t="s">
        <v>231</v>
      </c>
      <c r="D843" s="1769"/>
      <c r="E843" s="310">
        <f t="shared" si="189"/>
        <v>0</v>
      </c>
      <c r="F843" s="1459">
        <v>0</v>
      </c>
      <c r="G843" s="1460">
        <v>0</v>
      </c>
      <c r="H843" s="1461">
        <v>0</v>
      </c>
      <c r="I843" s="1459">
        <v>0</v>
      </c>
      <c r="J843" s="1460">
        <v>0</v>
      </c>
      <c r="K843" s="1461">
        <v>0</v>
      </c>
      <c r="L843" s="310">
        <f t="shared" si="190"/>
        <v>0</v>
      </c>
      <c r="M843" s="12">
        <f t="shared" si="191"/>
      </c>
      <c r="N843" s="13"/>
    </row>
    <row r="844" spans="2:14" ht="15.75">
      <c r="B844" s="272">
        <v>4000</v>
      </c>
      <c r="C844" s="1768" t="s">
        <v>232</v>
      </c>
      <c r="D844" s="1769"/>
      <c r="E844" s="310">
        <f t="shared" si="189"/>
        <v>0</v>
      </c>
      <c r="F844" s="1411"/>
      <c r="G844" s="1412"/>
      <c r="H844" s="1413"/>
      <c r="I844" s="1411"/>
      <c r="J844" s="1412"/>
      <c r="K844" s="1413"/>
      <c r="L844" s="310">
        <f t="shared" si="190"/>
        <v>0</v>
      </c>
      <c r="M844" s="12">
        <f t="shared" si="191"/>
      </c>
      <c r="N844" s="13"/>
    </row>
    <row r="845" spans="2:14" ht="15.75">
      <c r="B845" s="272">
        <v>4100</v>
      </c>
      <c r="C845" s="1768" t="s">
        <v>233</v>
      </c>
      <c r="D845" s="1769"/>
      <c r="E845" s="310">
        <f t="shared" si="189"/>
        <v>0</v>
      </c>
      <c r="F845" s="1460">
        <v>0</v>
      </c>
      <c r="G845" s="1460">
        <v>0</v>
      </c>
      <c r="H845" s="1461">
        <v>0</v>
      </c>
      <c r="I845" s="1655">
        <v>0</v>
      </c>
      <c r="J845" s="1460">
        <v>0</v>
      </c>
      <c r="K845" s="1460">
        <v>0</v>
      </c>
      <c r="L845" s="310">
        <f t="shared" si="190"/>
        <v>0</v>
      </c>
      <c r="M845" s="12">
        <f t="shared" si="191"/>
      </c>
      <c r="N845" s="13"/>
    </row>
    <row r="846" spans="2:14" ht="15.75">
      <c r="B846" s="272">
        <v>4200</v>
      </c>
      <c r="C846" s="1768" t="s">
        <v>234</v>
      </c>
      <c r="D846" s="1769"/>
      <c r="E846" s="310">
        <f aca="true" t="shared" si="192" ref="E846:L846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>
        <f t="shared" si="191"/>
      </c>
      <c r="N846" s="13"/>
    </row>
    <row r="847" spans="2:14" ht="15.75">
      <c r="B847" s="362"/>
      <c r="C847" s="279">
        <v>4201</v>
      </c>
      <c r="D847" s="280" t="s">
        <v>235</v>
      </c>
      <c r="E847" s="281">
        <f aca="true" t="shared" si="193" ref="E847:E852">F847+G847+H847</f>
        <v>0</v>
      </c>
      <c r="F847" s="152"/>
      <c r="G847" s="153"/>
      <c r="H847" s="1407"/>
      <c r="I847" s="152"/>
      <c r="J847" s="153"/>
      <c r="K847" s="1407"/>
      <c r="L847" s="281">
        <f aca="true" t="shared" si="194" ref="L847:L852">I847+J847+K847</f>
        <v>0</v>
      </c>
      <c r="M847" s="12">
        <f t="shared" si="191"/>
      </c>
      <c r="N847" s="13"/>
    </row>
    <row r="848" spans="2:14" ht="15.75">
      <c r="B848" s="362"/>
      <c r="C848" s="293">
        <v>4202</v>
      </c>
      <c r="D848" s="363" t="s">
        <v>236</v>
      </c>
      <c r="E848" s="295">
        <f t="shared" si="193"/>
        <v>0</v>
      </c>
      <c r="F848" s="158"/>
      <c r="G848" s="159"/>
      <c r="H848" s="1409"/>
      <c r="I848" s="158"/>
      <c r="J848" s="159"/>
      <c r="K848" s="1409"/>
      <c r="L848" s="295">
        <f t="shared" si="194"/>
        <v>0</v>
      </c>
      <c r="M848" s="12">
        <f t="shared" si="191"/>
      </c>
      <c r="N848" s="13"/>
    </row>
    <row r="849" spans="2:14" ht="15.75">
      <c r="B849" s="362"/>
      <c r="C849" s="293">
        <v>4214</v>
      </c>
      <c r="D849" s="363" t="s">
        <v>237</v>
      </c>
      <c r="E849" s="295">
        <f t="shared" si="193"/>
        <v>0</v>
      </c>
      <c r="F849" s="158"/>
      <c r="G849" s="159"/>
      <c r="H849" s="1409"/>
      <c r="I849" s="158"/>
      <c r="J849" s="159"/>
      <c r="K849" s="1409"/>
      <c r="L849" s="295">
        <f t="shared" si="194"/>
        <v>0</v>
      </c>
      <c r="M849" s="12">
        <f t="shared" si="191"/>
      </c>
      <c r="N849" s="13"/>
    </row>
    <row r="850" spans="2:14" ht="15.75">
      <c r="B850" s="362"/>
      <c r="C850" s="293">
        <v>4217</v>
      </c>
      <c r="D850" s="363" t="s">
        <v>238</v>
      </c>
      <c r="E850" s="295">
        <f t="shared" si="193"/>
        <v>0</v>
      </c>
      <c r="F850" s="158"/>
      <c r="G850" s="159"/>
      <c r="H850" s="1409"/>
      <c r="I850" s="158"/>
      <c r="J850" s="159"/>
      <c r="K850" s="1409"/>
      <c r="L850" s="295">
        <f t="shared" si="194"/>
        <v>0</v>
      </c>
      <c r="M850" s="12">
        <f t="shared" si="191"/>
      </c>
      <c r="N850" s="13"/>
    </row>
    <row r="851" spans="2:14" ht="15.75">
      <c r="B851" s="362"/>
      <c r="C851" s="293">
        <v>4218</v>
      </c>
      <c r="D851" s="294" t="s">
        <v>239</v>
      </c>
      <c r="E851" s="295">
        <f t="shared" si="193"/>
        <v>0</v>
      </c>
      <c r="F851" s="158"/>
      <c r="G851" s="159"/>
      <c r="H851" s="1409"/>
      <c r="I851" s="158"/>
      <c r="J851" s="159"/>
      <c r="K851" s="1409"/>
      <c r="L851" s="295">
        <f t="shared" si="194"/>
        <v>0</v>
      </c>
      <c r="M851" s="12">
        <f t="shared" si="191"/>
      </c>
      <c r="N851" s="13"/>
    </row>
    <row r="852" spans="2:14" ht="15.75">
      <c r="B852" s="362"/>
      <c r="C852" s="285">
        <v>4219</v>
      </c>
      <c r="D852" s="343" t="s">
        <v>240</v>
      </c>
      <c r="E852" s="287">
        <f t="shared" si="193"/>
        <v>0</v>
      </c>
      <c r="F852" s="173"/>
      <c r="G852" s="174"/>
      <c r="H852" s="1410"/>
      <c r="I852" s="173"/>
      <c r="J852" s="174"/>
      <c r="K852" s="1410"/>
      <c r="L852" s="287">
        <f t="shared" si="194"/>
        <v>0</v>
      </c>
      <c r="M852" s="12">
        <f t="shared" si="191"/>
      </c>
      <c r="N852" s="13"/>
    </row>
    <row r="853" spans="2:14" ht="15.75">
      <c r="B853" s="272">
        <v>4300</v>
      </c>
      <c r="C853" s="1768" t="s">
        <v>1655</v>
      </c>
      <c r="D853" s="1769"/>
      <c r="E853" s="310">
        <f aca="true" t="shared" si="195" ref="E853:L853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>
        <f t="shared" si="191"/>
      </c>
      <c r="N853" s="13"/>
    </row>
    <row r="854" spans="2:14" ht="15.75">
      <c r="B854" s="362"/>
      <c r="C854" s="279">
        <v>4301</v>
      </c>
      <c r="D854" s="311" t="s">
        <v>241</v>
      </c>
      <c r="E854" s="281">
        <f aca="true" t="shared" si="196" ref="E854:E859">F854+G854+H854</f>
        <v>0</v>
      </c>
      <c r="F854" s="152"/>
      <c r="G854" s="153"/>
      <c r="H854" s="1407"/>
      <c r="I854" s="152"/>
      <c r="J854" s="153"/>
      <c r="K854" s="1407"/>
      <c r="L854" s="281">
        <f aca="true" t="shared" si="197" ref="L854:L859">I854+J854+K854</f>
        <v>0</v>
      </c>
      <c r="M854" s="12">
        <f t="shared" si="191"/>
      </c>
      <c r="N854" s="13"/>
    </row>
    <row r="855" spans="2:14" ht="15.75">
      <c r="B855" s="362"/>
      <c r="C855" s="293">
        <v>4302</v>
      </c>
      <c r="D855" s="363" t="s">
        <v>242</v>
      </c>
      <c r="E855" s="295">
        <f t="shared" si="196"/>
        <v>0</v>
      </c>
      <c r="F855" s="158"/>
      <c r="G855" s="159"/>
      <c r="H855" s="1409"/>
      <c r="I855" s="158"/>
      <c r="J855" s="159"/>
      <c r="K855" s="1409"/>
      <c r="L855" s="295">
        <f t="shared" si="197"/>
        <v>0</v>
      </c>
      <c r="M855" s="12">
        <f t="shared" si="191"/>
      </c>
      <c r="N855" s="13"/>
    </row>
    <row r="856" spans="2:14" ht="15.75">
      <c r="B856" s="362"/>
      <c r="C856" s="285">
        <v>4309</v>
      </c>
      <c r="D856" s="301" t="s">
        <v>243</v>
      </c>
      <c r="E856" s="287">
        <f t="shared" si="196"/>
        <v>0</v>
      </c>
      <c r="F856" s="173"/>
      <c r="G856" s="174"/>
      <c r="H856" s="1410"/>
      <c r="I856" s="173"/>
      <c r="J856" s="174"/>
      <c r="K856" s="1410"/>
      <c r="L856" s="287">
        <f t="shared" si="197"/>
        <v>0</v>
      </c>
      <c r="M856" s="12">
        <f t="shared" si="191"/>
      </c>
      <c r="N856" s="13"/>
    </row>
    <row r="857" spans="2:14" ht="15.75">
      <c r="B857" s="272">
        <v>4400</v>
      </c>
      <c r="C857" s="1768" t="s">
        <v>1652</v>
      </c>
      <c r="D857" s="1769"/>
      <c r="E857" s="310">
        <f t="shared" si="196"/>
        <v>0</v>
      </c>
      <c r="F857" s="1411"/>
      <c r="G857" s="1412"/>
      <c r="H857" s="1413"/>
      <c r="I857" s="1411"/>
      <c r="J857" s="1412"/>
      <c r="K857" s="1413"/>
      <c r="L857" s="310">
        <f t="shared" si="197"/>
        <v>0</v>
      </c>
      <c r="M857" s="12">
        <f t="shared" si="191"/>
      </c>
      <c r="N857" s="13"/>
    </row>
    <row r="858" spans="2:14" ht="15.75">
      <c r="B858" s="272">
        <v>4500</v>
      </c>
      <c r="C858" s="1768" t="s">
        <v>1653</v>
      </c>
      <c r="D858" s="1769"/>
      <c r="E858" s="310">
        <f t="shared" si="196"/>
        <v>0</v>
      </c>
      <c r="F858" s="1411"/>
      <c r="G858" s="1412"/>
      <c r="H858" s="1413"/>
      <c r="I858" s="1411">
        <v>40210</v>
      </c>
      <c r="J858" s="1412"/>
      <c r="K858" s="1413"/>
      <c r="L858" s="310">
        <f t="shared" si="197"/>
        <v>40210</v>
      </c>
      <c r="M858" s="12">
        <f t="shared" si="191"/>
        <v>1</v>
      </c>
      <c r="N858" s="13"/>
    </row>
    <row r="859" spans="2:14" ht="15.75">
      <c r="B859" s="272">
        <v>4600</v>
      </c>
      <c r="C859" s="1758" t="s">
        <v>244</v>
      </c>
      <c r="D859" s="1759"/>
      <c r="E859" s="310">
        <f t="shared" si="196"/>
        <v>0</v>
      </c>
      <c r="F859" s="1411"/>
      <c r="G859" s="1412"/>
      <c r="H859" s="1413"/>
      <c r="I859" s="1411"/>
      <c r="J859" s="1412"/>
      <c r="K859" s="1413"/>
      <c r="L859" s="310">
        <f t="shared" si="197"/>
        <v>0</v>
      </c>
      <c r="M859" s="12">
        <f t="shared" si="191"/>
      </c>
      <c r="N859" s="13"/>
    </row>
    <row r="860" spans="2:14" ht="15.75">
      <c r="B860" s="272">
        <v>4900</v>
      </c>
      <c r="C860" s="1768" t="s">
        <v>270</v>
      </c>
      <c r="D860" s="1769"/>
      <c r="E860" s="310">
        <f aca="true" t="shared" si="198" ref="E860:L860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>
        <f t="shared" si="191"/>
      </c>
      <c r="N860" s="13"/>
    </row>
    <row r="861" spans="2:14" ht="15.75">
      <c r="B861" s="362"/>
      <c r="C861" s="279">
        <v>4901</v>
      </c>
      <c r="D861" s="364" t="s">
        <v>271</v>
      </c>
      <c r="E861" s="281">
        <f>F861+G861+H861</f>
        <v>0</v>
      </c>
      <c r="F861" s="152"/>
      <c r="G861" s="153"/>
      <c r="H861" s="1407"/>
      <c r="I861" s="152"/>
      <c r="J861" s="153"/>
      <c r="K861" s="1407"/>
      <c r="L861" s="281">
        <f>I861+J861+K861</f>
        <v>0</v>
      </c>
      <c r="M861" s="12">
        <f t="shared" si="191"/>
      </c>
      <c r="N861" s="13"/>
    </row>
    <row r="862" spans="2:14" ht="15.75">
      <c r="B862" s="362"/>
      <c r="C862" s="285">
        <v>4902</v>
      </c>
      <c r="D862" s="301" t="s">
        <v>272</v>
      </c>
      <c r="E862" s="287">
        <f>F862+G862+H862</f>
        <v>0</v>
      </c>
      <c r="F862" s="173"/>
      <c r="G862" s="174"/>
      <c r="H862" s="1410"/>
      <c r="I862" s="173"/>
      <c r="J862" s="174"/>
      <c r="K862" s="1410"/>
      <c r="L862" s="287">
        <f>I862+J862+K862</f>
        <v>0</v>
      </c>
      <c r="M862" s="12">
        <f t="shared" si="191"/>
      </c>
      <c r="N862" s="13"/>
    </row>
    <row r="863" spans="2:14" ht="15.75">
      <c r="B863" s="365">
        <v>5100</v>
      </c>
      <c r="C863" s="1772" t="s">
        <v>245</v>
      </c>
      <c r="D863" s="1773"/>
      <c r="E863" s="310">
        <f>F863+G863+H863</f>
        <v>0</v>
      </c>
      <c r="F863" s="1411"/>
      <c r="G863" s="1412"/>
      <c r="H863" s="1413"/>
      <c r="I863" s="1411">
        <v>88137</v>
      </c>
      <c r="J863" s="1412"/>
      <c r="K863" s="1413"/>
      <c r="L863" s="310">
        <f>I863+J863+K863</f>
        <v>88137</v>
      </c>
      <c r="M863" s="12">
        <f t="shared" si="191"/>
        <v>1</v>
      </c>
      <c r="N863" s="13"/>
    </row>
    <row r="864" spans="2:14" ht="15.75">
      <c r="B864" s="365">
        <v>5200</v>
      </c>
      <c r="C864" s="1772" t="s">
        <v>246</v>
      </c>
      <c r="D864" s="1773"/>
      <c r="E864" s="310">
        <f aca="true" t="shared" si="199" ref="E864:L864">SUM(E865:E871)</f>
        <v>0</v>
      </c>
      <c r="F864" s="274">
        <f t="shared" si="199"/>
        <v>0</v>
      </c>
      <c r="G864" s="275">
        <f t="shared" si="199"/>
        <v>0</v>
      </c>
      <c r="H864" s="276">
        <f t="shared" si="199"/>
        <v>0</v>
      </c>
      <c r="I864" s="274">
        <f t="shared" si="199"/>
        <v>24325</v>
      </c>
      <c r="J864" s="275">
        <f t="shared" si="199"/>
        <v>0</v>
      </c>
      <c r="K864" s="276">
        <f t="shared" si="199"/>
        <v>0</v>
      </c>
      <c r="L864" s="310">
        <f t="shared" si="199"/>
        <v>24325</v>
      </c>
      <c r="M864" s="12">
        <f t="shared" si="191"/>
        <v>1</v>
      </c>
      <c r="N864" s="13"/>
    </row>
    <row r="865" spans="2:14" ht="15.75">
      <c r="B865" s="366"/>
      <c r="C865" s="367">
        <v>5201</v>
      </c>
      <c r="D865" s="368" t="s">
        <v>247</v>
      </c>
      <c r="E865" s="281">
        <f aca="true" t="shared" si="200" ref="E865:E871">F865+G865+H865</f>
        <v>0</v>
      </c>
      <c r="F865" s="152"/>
      <c r="G865" s="153"/>
      <c r="H865" s="1407"/>
      <c r="I865" s="152">
        <v>4277</v>
      </c>
      <c r="J865" s="153"/>
      <c r="K865" s="1407"/>
      <c r="L865" s="281">
        <f aca="true" t="shared" si="201" ref="L865:L871">I865+J865+K865</f>
        <v>4277</v>
      </c>
      <c r="M865" s="12">
        <f t="shared" si="191"/>
        <v>1</v>
      </c>
      <c r="N865" s="13"/>
    </row>
    <row r="866" spans="2:14" ht="15.75">
      <c r="B866" s="366"/>
      <c r="C866" s="369">
        <v>5202</v>
      </c>
      <c r="D866" s="370" t="s">
        <v>248</v>
      </c>
      <c r="E866" s="295">
        <f t="shared" si="200"/>
        <v>0</v>
      </c>
      <c r="F866" s="158"/>
      <c r="G866" s="159"/>
      <c r="H866" s="1409"/>
      <c r="I866" s="158"/>
      <c r="J866" s="159"/>
      <c r="K866" s="1409"/>
      <c r="L866" s="295">
        <f t="shared" si="201"/>
        <v>0</v>
      </c>
      <c r="M866" s="12">
        <f t="shared" si="191"/>
      </c>
      <c r="N866" s="13"/>
    </row>
    <row r="867" spans="2:14" ht="15.75">
      <c r="B867" s="366"/>
      <c r="C867" s="369">
        <v>5203</v>
      </c>
      <c r="D867" s="370" t="s">
        <v>612</v>
      </c>
      <c r="E867" s="295">
        <f t="shared" si="200"/>
        <v>0</v>
      </c>
      <c r="F867" s="158"/>
      <c r="G867" s="159"/>
      <c r="H867" s="1409"/>
      <c r="I867" s="158"/>
      <c r="J867" s="159"/>
      <c r="K867" s="1409"/>
      <c r="L867" s="295">
        <f t="shared" si="201"/>
        <v>0</v>
      </c>
      <c r="M867" s="12">
        <f t="shared" si="191"/>
      </c>
      <c r="N867" s="13"/>
    </row>
    <row r="868" spans="2:14" ht="15.75">
      <c r="B868" s="366"/>
      <c r="C868" s="369">
        <v>5204</v>
      </c>
      <c r="D868" s="370" t="s">
        <v>613</v>
      </c>
      <c r="E868" s="295">
        <f t="shared" si="200"/>
        <v>0</v>
      </c>
      <c r="F868" s="158"/>
      <c r="G868" s="159"/>
      <c r="H868" s="1409"/>
      <c r="I868" s="158">
        <v>20048</v>
      </c>
      <c r="J868" s="159"/>
      <c r="K868" s="1409"/>
      <c r="L868" s="295">
        <f t="shared" si="201"/>
        <v>20048</v>
      </c>
      <c r="M868" s="12">
        <f t="shared" si="191"/>
        <v>1</v>
      </c>
      <c r="N868" s="13"/>
    </row>
    <row r="869" spans="2:14" ht="15.75">
      <c r="B869" s="366"/>
      <c r="C869" s="369">
        <v>5205</v>
      </c>
      <c r="D869" s="370" t="s">
        <v>614</v>
      </c>
      <c r="E869" s="295">
        <f t="shared" si="200"/>
        <v>0</v>
      </c>
      <c r="F869" s="158"/>
      <c r="G869" s="159"/>
      <c r="H869" s="1409"/>
      <c r="I869" s="158"/>
      <c r="J869" s="159"/>
      <c r="K869" s="1409"/>
      <c r="L869" s="295">
        <f t="shared" si="201"/>
        <v>0</v>
      </c>
      <c r="M869" s="12">
        <f t="shared" si="191"/>
      </c>
      <c r="N869" s="13"/>
    </row>
    <row r="870" spans="2:14" ht="15.75">
      <c r="B870" s="366"/>
      <c r="C870" s="369">
        <v>5206</v>
      </c>
      <c r="D870" s="370" t="s">
        <v>615</v>
      </c>
      <c r="E870" s="295">
        <f t="shared" si="200"/>
        <v>0</v>
      </c>
      <c r="F870" s="158"/>
      <c r="G870" s="159"/>
      <c r="H870" s="1409"/>
      <c r="I870" s="158"/>
      <c r="J870" s="159"/>
      <c r="K870" s="1409"/>
      <c r="L870" s="295">
        <f t="shared" si="201"/>
        <v>0</v>
      </c>
      <c r="M870" s="12">
        <f t="shared" si="191"/>
      </c>
      <c r="N870" s="13"/>
    </row>
    <row r="871" spans="2:14" ht="15.75">
      <c r="B871" s="366"/>
      <c r="C871" s="371">
        <v>5219</v>
      </c>
      <c r="D871" s="372" t="s">
        <v>616</v>
      </c>
      <c r="E871" s="287">
        <f t="shared" si="200"/>
        <v>0</v>
      </c>
      <c r="F871" s="173"/>
      <c r="G871" s="174"/>
      <c r="H871" s="1410"/>
      <c r="I871" s="173"/>
      <c r="J871" s="174"/>
      <c r="K871" s="1410"/>
      <c r="L871" s="287">
        <f t="shared" si="201"/>
        <v>0</v>
      </c>
      <c r="M871" s="12">
        <f aca="true" t="shared" si="202" ref="M871:M890">(IF($E871&lt;&gt;0,$M$2,IF($L871&lt;&gt;0,$M$2,"")))</f>
      </c>
      <c r="N871" s="13"/>
    </row>
    <row r="872" spans="2:14" ht="15.75">
      <c r="B872" s="365">
        <v>5300</v>
      </c>
      <c r="C872" s="1772" t="s">
        <v>617</v>
      </c>
      <c r="D872" s="1773"/>
      <c r="E872" s="310">
        <f aca="true" t="shared" si="203" ref="E872:L872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>
        <f t="shared" si="202"/>
      </c>
      <c r="N872" s="13"/>
    </row>
    <row r="873" spans="2:14" ht="15.75">
      <c r="B873" s="366"/>
      <c r="C873" s="367">
        <v>5301</v>
      </c>
      <c r="D873" s="368" t="s">
        <v>304</v>
      </c>
      <c r="E873" s="281">
        <f>F873+G873+H873</f>
        <v>0</v>
      </c>
      <c r="F873" s="152"/>
      <c r="G873" s="153"/>
      <c r="H873" s="1407"/>
      <c r="I873" s="152"/>
      <c r="J873" s="153"/>
      <c r="K873" s="1407"/>
      <c r="L873" s="281">
        <f>I873+J873+K873</f>
        <v>0</v>
      </c>
      <c r="M873" s="12">
        <f t="shared" si="202"/>
      </c>
      <c r="N873" s="13"/>
    </row>
    <row r="874" spans="2:14" ht="15.75">
      <c r="B874" s="366"/>
      <c r="C874" s="371">
        <v>5309</v>
      </c>
      <c r="D874" s="372" t="s">
        <v>618</v>
      </c>
      <c r="E874" s="287">
        <f>F874+G874+H874</f>
        <v>0</v>
      </c>
      <c r="F874" s="173"/>
      <c r="G874" s="174"/>
      <c r="H874" s="1410"/>
      <c r="I874" s="173"/>
      <c r="J874" s="174"/>
      <c r="K874" s="1410"/>
      <c r="L874" s="287">
        <f>I874+J874+K874</f>
        <v>0</v>
      </c>
      <c r="M874" s="12">
        <f t="shared" si="202"/>
      </c>
      <c r="N874" s="13"/>
    </row>
    <row r="875" spans="2:14" ht="15.75">
      <c r="B875" s="365">
        <v>5400</v>
      </c>
      <c r="C875" s="1772" t="s">
        <v>679</v>
      </c>
      <c r="D875" s="1773"/>
      <c r="E875" s="310">
        <f>F875+G875+H875</f>
        <v>0</v>
      </c>
      <c r="F875" s="1411"/>
      <c r="G875" s="1412"/>
      <c r="H875" s="1413"/>
      <c r="I875" s="1411"/>
      <c r="J875" s="1412"/>
      <c r="K875" s="1413"/>
      <c r="L875" s="310">
        <f>I875+J875+K875</f>
        <v>0</v>
      </c>
      <c r="M875" s="12">
        <f t="shared" si="202"/>
      </c>
      <c r="N875" s="13"/>
    </row>
    <row r="876" spans="2:14" ht="15.75">
      <c r="B876" s="272">
        <v>5500</v>
      </c>
      <c r="C876" s="1768" t="s">
        <v>680</v>
      </c>
      <c r="D876" s="1769"/>
      <c r="E876" s="310">
        <f aca="true" t="shared" si="204" ref="E876:L876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>
        <f t="shared" si="202"/>
      </c>
      <c r="N876" s="13"/>
    </row>
    <row r="877" spans="2:14" ht="15.75">
      <c r="B877" s="362"/>
      <c r="C877" s="279">
        <v>5501</v>
      </c>
      <c r="D877" s="311" t="s">
        <v>681</v>
      </c>
      <c r="E877" s="281">
        <f>F877+G877+H877</f>
        <v>0</v>
      </c>
      <c r="F877" s="152"/>
      <c r="G877" s="153"/>
      <c r="H877" s="1407"/>
      <c r="I877" s="152"/>
      <c r="J877" s="153"/>
      <c r="K877" s="1407"/>
      <c r="L877" s="281">
        <f>I877+J877+K877</f>
        <v>0</v>
      </c>
      <c r="M877" s="12">
        <f t="shared" si="202"/>
      </c>
      <c r="N877" s="13"/>
    </row>
    <row r="878" spans="2:14" ht="15.75">
      <c r="B878" s="362"/>
      <c r="C878" s="293">
        <v>5502</v>
      </c>
      <c r="D878" s="294" t="s">
        <v>682</v>
      </c>
      <c r="E878" s="295">
        <f>F878+G878+H878</f>
        <v>0</v>
      </c>
      <c r="F878" s="158"/>
      <c r="G878" s="159"/>
      <c r="H878" s="1409"/>
      <c r="I878" s="158"/>
      <c r="J878" s="159"/>
      <c r="K878" s="1409"/>
      <c r="L878" s="295">
        <f>I878+J878+K878</f>
        <v>0</v>
      </c>
      <c r="M878" s="12">
        <f t="shared" si="202"/>
      </c>
      <c r="N878" s="13"/>
    </row>
    <row r="879" spans="2:14" ht="15.75">
      <c r="B879" s="362"/>
      <c r="C879" s="293">
        <v>5503</v>
      </c>
      <c r="D879" s="363" t="s">
        <v>683</v>
      </c>
      <c r="E879" s="295">
        <f>F879+G879+H879</f>
        <v>0</v>
      </c>
      <c r="F879" s="158"/>
      <c r="G879" s="159"/>
      <c r="H879" s="1409"/>
      <c r="I879" s="158"/>
      <c r="J879" s="159"/>
      <c r="K879" s="1409"/>
      <c r="L879" s="295">
        <f>I879+J879+K879</f>
        <v>0</v>
      </c>
      <c r="M879" s="12">
        <f t="shared" si="202"/>
      </c>
      <c r="N879" s="13"/>
    </row>
    <row r="880" spans="2:14" ht="15.75">
      <c r="B880" s="362"/>
      <c r="C880" s="285">
        <v>5504</v>
      </c>
      <c r="D880" s="339" t="s">
        <v>684</v>
      </c>
      <c r="E880" s="287">
        <f>F880+G880+H880</f>
        <v>0</v>
      </c>
      <c r="F880" s="173"/>
      <c r="G880" s="174"/>
      <c r="H880" s="1410"/>
      <c r="I880" s="173"/>
      <c r="J880" s="174"/>
      <c r="K880" s="1410"/>
      <c r="L880" s="287">
        <f>I880+J880+K880</f>
        <v>0</v>
      </c>
      <c r="M880" s="12">
        <f t="shared" si="202"/>
      </c>
      <c r="N880" s="13"/>
    </row>
    <row r="881" spans="2:14" ht="15.75">
      <c r="B881" s="365">
        <v>5700</v>
      </c>
      <c r="C881" s="1774" t="s">
        <v>907</v>
      </c>
      <c r="D881" s="1775"/>
      <c r="E881" s="310">
        <f>SUM(E882:E884)</f>
        <v>0</v>
      </c>
      <c r="F881" s="1459">
        <v>0</v>
      </c>
      <c r="G881" s="1459">
        <v>0</v>
      </c>
      <c r="H881" s="1459">
        <v>0</v>
      </c>
      <c r="I881" s="1459">
        <v>0</v>
      </c>
      <c r="J881" s="1459">
        <v>0</v>
      </c>
      <c r="K881" s="1459">
        <v>0</v>
      </c>
      <c r="L881" s="310">
        <f>SUM(L882:L884)</f>
        <v>0</v>
      </c>
      <c r="M881" s="12">
        <f t="shared" si="202"/>
      </c>
      <c r="N881" s="13"/>
    </row>
    <row r="882" spans="2:14" ht="15.75">
      <c r="B882" s="366"/>
      <c r="C882" s="367">
        <v>5701</v>
      </c>
      <c r="D882" s="368" t="s">
        <v>685</v>
      </c>
      <c r="E882" s="281">
        <f>F882+G882+H882</f>
        <v>0</v>
      </c>
      <c r="F882" s="1460">
        <v>0</v>
      </c>
      <c r="G882" s="1460">
        <v>0</v>
      </c>
      <c r="H882" s="1461">
        <v>0</v>
      </c>
      <c r="I882" s="1655">
        <v>0</v>
      </c>
      <c r="J882" s="1460">
        <v>0</v>
      </c>
      <c r="K882" s="1460">
        <v>0</v>
      </c>
      <c r="L882" s="281">
        <f>I882+J882+K882</f>
        <v>0</v>
      </c>
      <c r="M882" s="12">
        <f t="shared" si="202"/>
      </c>
      <c r="N882" s="13"/>
    </row>
    <row r="883" spans="2:14" ht="15.75">
      <c r="B883" s="366"/>
      <c r="C883" s="373">
        <v>5702</v>
      </c>
      <c r="D883" s="374" t="s">
        <v>686</v>
      </c>
      <c r="E883" s="314">
        <f>F883+G883+H883</f>
        <v>0</v>
      </c>
      <c r="F883" s="1460">
        <v>0</v>
      </c>
      <c r="G883" s="1460">
        <v>0</v>
      </c>
      <c r="H883" s="1461">
        <v>0</v>
      </c>
      <c r="I883" s="1655">
        <v>0</v>
      </c>
      <c r="J883" s="1460">
        <v>0</v>
      </c>
      <c r="K883" s="1460">
        <v>0</v>
      </c>
      <c r="L883" s="314">
        <f>I883+J883+K883</f>
        <v>0</v>
      </c>
      <c r="M883" s="12">
        <f t="shared" si="202"/>
      </c>
      <c r="N883" s="13"/>
    </row>
    <row r="884" spans="2:14" ht="15.75">
      <c r="B884" s="292"/>
      <c r="C884" s="375">
        <v>4071</v>
      </c>
      <c r="D884" s="376" t="s">
        <v>687</v>
      </c>
      <c r="E884" s="377">
        <f>F884+G884+H884</f>
        <v>0</v>
      </c>
      <c r="F884" s="1460">
        <v>0</v>
      </c>
      <c r="G884" s="1460">
        <v>0</v>
      </c>
      <c r="H884" s="1461">
        <v>0</v>
      </c>
      <c r="I884" s="1655">
        <v>0</v>
      </c>
      <c r="J884" s="1460">
        <v>0</v>
      </c>
      <c r="K884" s="1460">
        <v>0</v>
      </c>
      <c r="L884" s="377">
        <f>I884+J884+K884</f>
        <v>0</v>
      </c>
      <c r="M884" s="12">
        <f t="shared" si="202"/>
      </c>
      <c r="N884" s="13"/>
    </row>
    <row r="885" spans="2:14" ht="15.75">
      <c r="B885" s="571"/>
      <c r="C885" s="1770" t="s">
        <v>688</v>
      </c>
      <c r="D885" s="1771"/>
      <c r="E885" s="1427"/>
      <c r="F885" s="1427"/>
      <c r="G885" s="1427"/>
      <c r="H885" s="1427"/>
      <c r="I885" s="1427"/>
      <c r="J885" s="1427"/>
      <c r="K885" s="1427"/>
      <c r="L885" s="1428"/>
      <c r="M885" s="12">
        <f t="shared" si="202"/>
      </c>
      <c r="N885" s="13"/>
    </row>
    <row r="886" spans="2:14" ht="15.75">
      <c r="B886" s="381">
        <v>98</v>
      </c>
      <c r="C886" s="1770" t="s">
        <v>688</v>
      </c>
      <c r="D886" s="1771"/>
      <c r="E886" s="382">
        <f>F886+G886+H886</f>
        <v>0</v>
      </c>
      <c r="F886" s="1418"/>
      <c r="G886" s="1419"/>
      <c r="H886" s="1420"/>
      <c r="I886" s="1449">
        <v>0</v>
      </c>
      <c r="J886" s="1450">
        <v>0</v>
      </c>
      <c r="K886" s="1451">
        <v>0</v>
      </c>
      <c r="L886" s="382">
        <f>I886+J886+K886</f>
        <v>0</v>
      </c>
      <c r="M886" s="12">
        <f t="shared" si="202"/>
      </c>
      <c r="N886" s="13"/>
    </row>
    <row r="887" spans="2:14" ht="15.75">
      <c r="B887" s="1422"/>
      <c r="C887" s="1423"/>
      <c r="D887" s="1424"/>
      <c r="E887" s="269"/>
      <c r="F887" s="269"/>
      <c r="G887" s="269"/>
      <c r="H887" s="269"/>
      <c r="I887" s="269"/>
      <c r="J887" s="269"/>
      <c r="K887" s="269"/>
      <c r="L887" s="270"/>
      <c r="M887" s="12">
        <f t="shared" si="202"/>
      </c>
      <c r="N887" s="13"/>
    </row>
    <row r="888" spans="2:14" ht="15.75">
      <c r="B888" s="1425"/>
      <c r="C888" s="111"/>
      <c r="D888" s="1426"/>
      <c r="E888" s="218"/>
      <c r="F888" s="218"/>
      <c r="G888" s="218"/>
      <c r="H888" s="218"/>
      <c r="I888" s="218"/>
      <c r="J888" s="218"/>
      <c r="K888" s="218"/>
      <c r="L888" s="389"/>
      <c r="M888" s="12">
        <f t="shared" si="202"/>
      </c>
      <c r="N888" s="13"/>
    </row>
    <row r="889" spans="2:14" ht="15.75">
      <c r="B889" s="1425"/>
      <c r="C889" s="111"/>
      <c r="D889" s="1426"/>
      <c r="E889" s="218"/>
      <c r="F889" s="218"/>
      <c r="G889" s="218"/>
      <c r="H889" s="218"/>
      <c r="I889" s="218"/>
      <c r="J889" s="218"/>
      <c r="K889" s="218"/>
      <c r="L889" s="389"/>
      <c r="M889" s="12">
        <f t="shared" si="202"/>
      </c>
      <c r="N889" s="13"/>
    </row>
    <row r="890" spans="2:14" ht="15.75">
      <c r="B890" s="1452"/>
      <c r="C890" s="393" t="s">
        <v>734</v>
      </c>
      <c r="D890" s="1421">
        <f>+B890</f>
        <v>0</v>
      </c>
      <c r="E890" s="395">
        <f aca="true" t="shared" si="205" ref="E890:L890">SUM(E775,E778,E784,E792,E793,E811,E815,E821,E824,E825,E826,E827,E828,E837,E843,E844,E845,E846,E853,E857,E858,E859,E860,E863,E864,E872,E875,E876,E881)+E886</f>
        <v>0</v>
      </c>
      <c r="F890" s="396">
        <f t="shared" si="205"/>
        <v>0</v>
      </c>
      <c r="G890" s="397">
        <f t="shared" si="205"/>
        <v>0</v>
      </c>
      <c r="H890" s="398">
        <f t="shared" si="205"/>
        <v>0</v>
      </c>
      <c r="I890" s="396">
        <f t="shared" si="205"/>
        <v>233652</v>
      </c>
      <c r="J890" s="397">
        <f t="shared" si="205"/>
        <v>0</v>
      </c>
      <c r="K890" s="398">
        <f t="shared" si="205"/>
        <v>0</v>
      </c>
      <c r="L890" s="395">
        <f t="shared" si="205"/>
        <v>233652</v>
      </c>
      <c r="M890" s="12">
        <f t="shared" si="202"/>
        <v>1</v>
      </c>
      <c r="N890" s="73" t="str">
        <f>LEFT(C772,1)</f>
        <v>4</v>
      </c>
    </row>
    <row r="891" spans="2:13" ht="15.75">
      <c r="B891" s="79" t="s">
        <v>120</v>
      </c>
      <c r="C891" s="1"/>
      <c r="L891" s="6"/>
      <c r="M891" s="7">
        <f>(IF($E890&lt;&gt;0,$M$2,IF($L890&lt;&gt;0,$M$2,"")))</f>
        <v>1</v>
      </c>
    </row>
    <row r="892" spans="2:13" ht="15.75">
      <c r="B892" s="1356"/>
      <c r="C892" s="1356"/>
      <c r="D892" s="1357"/>
      <c r="E892" s="1356"/>
      <c r="F892" s="1356"/>
      <c r="G892" s="1356"/>
      <c r="H892" s="1356"/>
      <c r="I892" s="1356"/>
      <c r="J892" s="1356"/>
      <c r="K892" s="1356"/>
      <c r="L892" s="1358"/>
      <c r="M892" s="7">
        <f>(IF($E890&lt;&gt;0,$M$2,IF($L890&lt;&gt;0,$M$2,"")))</f>
        <v>1</v>
      </c>
    </row>
    <row r="893" spans="2:13" ht="18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8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</sheetData>
  <sheetProtection password="81B0" sheet="1" objects="1" scenarios="1"/>
  <mergeCells count="180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C825:D825"/>
    <mergeCell ref="C846:D846"/>
    <mergeCell ref="C853:D853"/>
    <mergeCell ref="C857:D857"/>
    <mergeCell ref="C858:D858"/>
    <mergeCell ref="C859:D859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 F400:G400 I400: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whole" operator="lessThanOrEqual" allowBlank="1" showInputMessage="1" showErrorMessage="1" error="Въвежда се цяло отрицателно  число!" sqref="F401:G401 I401: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A707">
      <selection activeCell="B718" sqref="B718"/>
    </sheetView>
  </sheetViews>
  <sheetFormatPr defaultColWidth="9.00390625" defaultRowHeight="12.75"/>
  <cols>
    <col min="1" max="1" width="48.1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787</v>
      </c>
      <c r="B1" s="1478" t="s">
        <v>791</v>
      </c>
      <c r="C1" s="1477"/>
    </row>
    <row r="2" spans="1:3" ht="31.5" customHeight="1">
      <c r="A2" s="1480">
        <v>0</v>
      </c>
      <c r="B2" s="1481" t="s">
        <v>1202</v>
      </c>
      <c r="C2" s="1482" t="s">
        <v>1656</v>
      </c>
    </row>
    <row r="3" spans="1:3" ht="35.25" customHeight="1">
      <c r="A3" s="1480">
        <v>33</v>
      </c>
      <c r="B3" s="1481" t="s">
        <v>1203</v>
      </c>
      <c r="C3" s="1483" t="s">
        <v>1657</v>
      </c>
    </row>
    <row r="4" spans="1:3" ht="35.25" customHeight="1">
      <c r="A4" s="1480">
        <v>42</v>
      </c>
      <c r="B4" s="1481" t="s">
        <v>1204</v>
      </c>
      <c r="C4" s="1484" t="s">
        <v>1658</v>
      </c>
    </row>
    <row r="5" spans="1:3" ht="19.5">
      <c r="A5" s="1480">
        <v>96</v>
      </c>
      <c r="B5" s="1481" t="s">
        <v>1205</v>
      </c>
      <c r="C5" s="1484" t="s">
        <v>1659</v>
      </c>
    </row>
    <row r="6" spans="1:3" ht="19.5">
      <c r="A6" s="1480">
        <v>97</v>
      </c>
      <c r="B6" s="1481" t="s">
        <v>1206</v>
      </c>
      <c r="C6" s="1484" t="s">
        <v>1660</v>
      </c>
    </row>
    <row r="7" spans="1:3" ht="19.5">
      <c r="A7" s="1480">
        <v>98</v>
      </c>
      <c r="B7" s="1481" t="s">
        <v>1207</v>
      </c>
      <c r="C7" s="1484" t="s">
        <v>1661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92" t="s">
        <v>787</v>
      </c>
      <c r="B10" s="1593" t="s">
        <v>790</v>
      </c>
      <c r="C10" s="1592"/>
    </row>
    <row r="11" spans="1:3" ht="14.25">
      <c r="A11" s="1594"/>
      <c r="B11" s="1595" t="s">
        <v>373</v>
      </c>
      <c r="C11" s="1594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1959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1960</v>
      </c>
      <c r="C80" s="1488">
        <v>3311</v>
      </c>
    </row>
    <row r="81" spans="1:3" ht="15.75">
      <c r="A81" s="1488">
        <v>3312</v>
      </c>
      <c r="B81" s="1492" t="s">
        <v>1961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1952</v>
      </c>
      <c r="C83" s="1488">
        <v>3321</v>
      </c>
    </row>
    <row r="84" spans="1:3" ht="15.75">
      <c r="A84" s="1488">
        <v>3322</v>
      </c>
      <c r="B84" s="1492" t="s">
        <v>1953</v>
      </c>
      <c r="C84" s="1488">
        <v>3322</v>
      </c>
    </row>
    <row r="85" spans="1:3" ht="15.75">
      <c r="A85" s="1488">
        <v>3323</v>
      </c>
      <c r="B85" s="1494" t="s">
        <v>1951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1954</v>
      </c>
      <c r="C87" s="1488">
        <v>3325</v>
      </c>
    </row>
    <row r="88" spans="1:3" ht="15.75">
      <c r="A88" s="1488">
        <v>3326</v>
      </c>
      <c r="B88" s="1491" t="s">
        <v>1955</v>
      </c>
      <c r="C88" s="1488">
        <v>3326</v>
      </c>
    </row>
    <row r="89" spans="1:3" ht="15.75">
      <c r="A89" s="1488">
        <v>3327</v>
      </c>
      <c r="B89" s="1491" t="s">
        <v>1956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1957</v>
      </c>
      <c r="C94" s="1488">
        <v>3337</v>
      </c>
    </row>
    <row r="95" spans="1:3" ht="15.75">
      <c r="A95" s="1488">
        <v>3338</v>
      </c>
      <c r="B95" s="1491" t="s">
        <v>1958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1962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1990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1963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1964</v>
      </c>
      <c r="C119" s="1488">
        <v>4457</v>
      </c>
    </row>
    <row r="120" spans="1:3" ht="15.75">
      <c r="A120" s="1488">
        <v>4458</v>
      </c>
      <c r="B120" s="1499" t="s">
        <v>1993</v>
      </c>
      <c r="C120" s="1488">
        <v>4458</v>
      </c>
    </row>
    <row r="121" spans="1:3" ht="15.75">
      <c r="A121" s="1488">
        <v>4459</v>
      </c>
      <c r="B121" s="1499" t="s">
        <v>1662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1994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1995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2056</v>
      </c>
      <c r="C152" s="1488">
        <v>5541</v>
      </c>
    </row>
    <row r="153" spans="1:3" ht="15.75">
      <c r="A153" s="1488">
        <v>5545</v>
      </c>
      <c r="B153" s="1500" t="s">
        <v>2057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2058</v>
      </c>
      <c r="C162" s="1488">
        <v>5561</v>
      </c>
    </row>
    <row r="163" spans="1:3" ht="15.75">
      <c r="A163" s="1488">
        <v>5562</v>
      </c>
      <c r="B163" s="1502" t="s">
        <v>2005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2047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787</v>
      </c>
      <c r="B282" s="1478" t="s">
        <v>789</v>
      </c>
    </row>
    <row r="283" spans="1:2" ht="14.25">
      <c r="A283" s="1506" t="s">
        <v>632</v>
      </c>
      <c r="B283" s="1507"/>
    </row>
    <row r="284" spans="1:2" ht="14.25">
      <c r="A284" s="1506" t="s">
        <v>1208</v>
      </c>
      <c r="B284" s="1507"/>
    </row>
    <row r="285" spans="1:2" ht="14.25">
      <c r="A285" s="1508" t="s">
        <v>1209</v>
      </c>
      <c r="B285" s="1509" t="s">
        <v>1210</v>
      </c>
    </row>
    <row r="286" spans="1:2" ht="14.25">
      <c r="A286" s="1508" t="s">
        <v>1211</v>
      </c>
      <c r="B286" s="1509" t="s">
        <v>1212</v>
      </c>
    </row>
    <row r="287" spans="1:2" ht="14.25">
      <c r="A287" s="1508" t="s">
        <v>1213</v>
      </c>
      <c r="B287" s="1509" t="s">
        <v>1214</v>
      </c>
    </row>
    <row r="288" spans="1:2" ht="14.25">
      <c r="A288" s="1508" t="s">
        <v>1215</v>
      </c>
      <c r="B288" s="1509" t="s">
        <v>1216</v>
      </c>
    </row>
    <row r="289" spans="1:2" ht="14.25">
      <c r="A289" s="1508" t="s">
        <v>1217</v>
      </c>
      <c r="B289" s="1510" t="s">
        <v>1218</v>
      </c>
    </row>
    <row r="290" spans="1:2" ht="14.25">
      <c r="A290" s="1508" t="s">
        <v>1219</v>
      </c>
      <c r="B290" s="1509" t="s">
        <v>1220</v>
      </c>
    </row>
    <row r="291" spans="1:2" ht="14.25">
      <c r="A291" s="1508" t="s">
        <v>1221</v>
      </c>
      <c r="B291" s="1509" t="s">
        <v>1222</v>
      </c>
    </row>
    <row r="292" spans="1:2" ht="14.25">
      <c r="A292" s="1508" t="s">
        <v>1223</v>
      </c>
      <c r="B292" s="1510" t="s">
        <v>1224</v>
      </c>
    </row>
    <row r="293" spans="1:2" ht="14.25">
      <c r="A293" s="1508" t="s">
        <v>1225</v>
      </c>
      <c r="B293" s="1509" t="s">
        <v>1226</v>
      </c>
    </row>
    <row r="294" spans="1:2" ht="14.25">
      <c r="A294" s="1508" t="s">
        <v>1227</v>
      </c>
      <c r="B294" s="1509" t="s">
        <v>1228</v>
      </c>
    </row>
    <row r="295" spans="1:2" ht="14.25">
      <c r="A295" s="1508" t="s">
        <v>1229</v>
      </c>
      <c r="B295" s="1510" t="s">
        <v>1230</v>
      </c>
    </row>
    <row r="296" spans="1:2" ht="14.25">
      <c r="A296" s="1508" t="s">
        <v>1231</v>
      </c>
      <c r="B296" s="1511">
        <v>98315</v>
      </c>
    </row>
    <row r="297" spans="1:2" ht="14.25">
      <c r="A297" s="1506" t="s">
        <v>1232</v>
      </c>
      <c r="B297" s="1576"/>
    </row>
    <row r="298" spans="1:2" ht="14.25">
      <c r="A298" s="1508" t="s">
        <v>633</v>
      </c>
      <c r="B298" s="1512" t="s">
        <v>634</v>
      </c>
    </row>
    <row r="299" spans="1:2" ht="14.25">
      <c r="A299" s="1508" t="s">
        <v>635</v>
      </c>
      <c r="B299" s="1512" t="s">
        <v>636</v>
      </c>
    </row>
    <row r="300" spans="1:2" ht="14.25">
      <c r="A300" s="1508" t="s">
        <v>637</v>
      </c>
      <c r="B300" s="1512" t="s">
        <v>638</v>
      </c>
    </row>
    <row r="301" spans="1:2" ht="14.25">
      <c r="A301" s="1508" t="s">
        <v>639</v>
      </c>
      <c r="B301" s="1512" t="s">
        <v>640</v>
      </c>
    </row>
    <row r="302" spans="1:2" ht="14.25">
      <c r="A302" s="1508" t="s">
        <v>641</v>
      </c>
      <c r="B302" s="1512" t="s">
        <v>642</v>
      </c>
    </row>
    <row r="303" spans="1:2" ht="14.25">
      <c r="A303" s="1508" t="s">
        <v>643</v>
      </c>
      <c r="B303" s="1512" t="s">
        <v>644</v>
      </c>
    </row>
    <row r="304" spans="1:2" ht="14.25">
      <c r="A304" s="1508" t="s">
        <v>645</v>
      </c>
      <c r="B304" s="1512" t="s">
        <v>646</v>
      </c>
    </row>
    <row r="305" spans="1:2" ht="14.25">
      <c r="A305" s="1508" t="s">
        <v>647</v>
      </c>
      <c r="B305" s="1512" t="s">
        <v>648</v>
      </c>
    </row>
    <row r="306" spans="1:2" ht="14.25">
      <c r="A306" s="1508" t="s">
        <v>649</v>
      </c>
      <c r="B306" s="1512" t="s">
        <v>650</v>
      </c>
    </row>
    <row r="307" ht="14.25"/>
    <row r="308" ht="14.25"/>
    <row r="309" spans="1:2" ht="14.25">
      <c r="A309" s="1477" t="s">
        <v>787</v>
      </c>
      <c r="B309" s="1478" t="s">
        <v>788</v>
      </c>
    </row>
    <row r="310" ht="15.75">
      <c r="B310" s="1505" t="s">
        <v>1663</v>
      </c>
    </row>
    <row r="311" ht="18.75" thickBot="1">
      <c r="B311" s="1505" t="s">
        <v>1664</v>
      </c>
    </row>
    <row r="312" spans="1:2" ht="16.5">
      <c r="A312" s="1513" t="s">
        <v>1248</v>
      </c>
      <c r="B312" s="1514" t="s">
        <v>651</v>
      </c>
    </row>
    <row r="313" spans="1:2" ht="16.5">
      <c r="A313" s="1515" t="s">
        <v>1249</v>
      </c>
      <c r="B313" s="1516" t="s">
        <v>652</v>
      </c>
    </row>
    <row r="314" spans="1:2" ht="16.5">
      <c r="A314" s="1515" t="s">
        <v>1250</v>
      </c>
      <c r="B314" s="1517" t="s">
        <v>653</v>
      </c>
    </row>
    <row r="315" spans="1:2" ht="16.5">
      <c r="A315" s="1515" t="s">
        <v>1251</v>
      </c>
      <c r="B315" s="1517" t="s">
        <v>654</v>
      </c>
    </row>
    <row r="316" spans="1:2" ht="16.5">
      <c r="A316" s="1515" t="s">
        <v>1252</v>
      </c>
      <c r="B316" s="1517" t="s">
        <v>655</v>
      </c>
    </row>
    <row r="317" spans="1:2" ht="16.5">
      <c r="A317" s="1515" t="s">
        <v>1253</v>
      </c>
      <c r="B317" s="1517" t="s">
        <v>656</v>
      </c>
    </row>
    <row r="318" spans="1:2" ht="16.5">
      <c r="A318" s="1515" t="s">
        <v>1254</v>
      </c>
      <c r="B318" s="1517" t="s">
        <v>657</v>
      </c>
    </row>
    <row r="319" spans="1:2" ht="16.5">
      <c r="A319" s="1515" t="s">
        <v>1255</v>
      </c>
      <c r="B319" s="1517" t="s">
        <v>658</v>
      </c>
    </row>
    <row r="320" spans="1:2" ht="16.5">
      <c r="A320" s="1515" t="s">
        <v>1256</v>
      </c>
      <c r="B320" s="1517" t="s">
        <v>659</v>
      </c>
    </row>
    <row r="321" spans="1:2" ht="16.5">
      <c r="A321" s="1515" t="s">
        <v>1257</v>
      </c>
      <c r="B321" s="1517" t="s">
        <v>660</v>
      </c>
    </row>
    <row r="322" spans="1:2" ht="16.5">
      <c r="A322" s="1515" t="s">
        <v>1258</v>
      </c>
      <c r="B322" s="1517" t="s">
        <v>661</v>
      </c>
    </row>
    <row r="323" spans="1:2" ht="16.5">
      <c r="A323" s="1515" t="s">
        <v>1259</v>
      </c>
      <c r="B323" s="1518" t="s">
        <v>662</v>
      </c>
    </row>
    <row r="324" spans="1:2" ht="16.5">
      <c r="A324" s="1515" t="s">
        <v>1260</v>
      </c>
      <c r="B324" s="1518" t="s">
        <v>663</v>
      </c>
    </row>
    <row r="325" spans="1:2" ht="16.5">
      <c r="A325" s="1515" t="s">
        <v>1261</v>
      </c>
      <c r="B325" s="1517" t="s">
        <v>664</v>
      </c>
    </row>
    <row r="326" spans="1:2" ht="16.5">
      <c r="A326" s="1515" t="s">
        <v>1262</v>
      </c>
      <c r="B326" s="1517" t="s">
        <v>665</v>
      </c>
    </row>
    <row r="327" spans="1:2" ht="16.5">
      <c r="A327" s="1515" t="s">
        <v>1263</v>
      </c>
      <c r="B327" s="1517" t="s">
        <v>666</v>
      </c>
    </row>
    <row r="328" spans="1:2" ht="16.5">
      <c r="A328" s="1515" t="s">
        <v>1264</v>
      </c>
      <c r="B328" s="1517" t="s">
        <v>1233</v>
      </c>
    </row>
    <row r="329" spans="1:2" ht="16.5">
      <c r="A329" s="1515" t="s">
        <v>1265</v>
      </c>
      <c r="B329" s="1517" t="s">
        <v>1234</v>
      </c>
    </row>
    <row r="330" spans="1:2" ht="16.5">
      <c r="A330" s="1515" t="s">
        <v>1266</v>
      </c>
      <c r="B330" s="1517" t="s">
        <v>667</v>
      </c>
    </row>
    <row r="331" spans="1:2" ht="16.5">
      <c r="A331" s="1515" t="s">
        <v>1267</v>
      </c>
      <c r="B331" s="1517" t="s">
        <v>668</v>
      </c>
    </row>
    <row r="332" spans="1:2" ht="16.5">
      <c r="A332" s="1515" t="s">
        <v>1268</v>
      </c>
      <c r="B332" s="1517" t="s">
        <v>1235</v>
      </c>
    </row>
    <row r="333" spans="1:2" ht="16.5">
      <c r="A333" s="1515" t="s">
        <v>1269</v>
      </c>
      <c r="B333" s="1517" t="s">
        <v>669</v>
      </c>
    </row>
    <row r="334" spans="1:2" ht="16.5">
      <c r="A334" s="1515" t="s">
        <v>1270</v>
      </c>
      <c r="B334" s="1517" t="s">
        <v>670</v>
      </c>
    </row>
    <row r="335" spans="1:2" ht="32.25" customHeight="1">
      <c r="A335" s="1519" t="s">
        <v>1271</v>
      </c>
      <c r="B335" s="1520" t="s">
        <v>72</v>
      </c>
    </row>
    <row r="336" spans="1:2" ht="16.5">
      <c r="A336" s="1521" t="s">
        <v>1272</v>
      </c>
      <c r="B336" s="1522" t="s">
        <v>73</v>
      </c>
    </row>
    <row r="337" spans="1:2" ht="16.5">
      <c r="A337" s="1521" t="s">
        <v>1273</v>
      </c>
      <c r="B337" s="1522" t="s">
        <v>74</v>
      </c>
    </row>
    <row r="338" spans="1:2" ht="16.5">
      <c r="A338" s="1521" t="s">
        <v>1274</v>
      </c>
      <c r="B338" s="1522" t="s">
        <v>1236</v>
      </c>
    </row>
    <row r="339" spans="1:2" ht="16.5">
      <c r="A339" s="1515" t="s">
        <v>1275</v>
      </c>
      <c r="B339" s="1517" t="s">
        <v>75</v>
      </c>
    </row>
    <row r="340" spans="1:2" ht="16.5">
      <c r="A340" s="1515" t="s">
        <v>1276</v>
      </c>
      <c r="B340" s="1517" t="s">
        <v>76</v>
      </c>
    </row>
    <row r="341" spans="1:2" ht="16.5">
      <c r="A341" s="1515" t="s">
        <v>1277</v>
      </c>
      <c r="B341" s="1517" t="s">
        <v>1237</v>
      </c>
    </row>
    <row r="342" spans="1:2" ht="16.5">
      <c r="A342" s="1515" t="s">
        <v>1278</v>
      </c>
      <c r="B342" s="1517" t="s">
        <v>77</v>
      </c>
    </row>
    <row r="343" spans="1:2" ht="16.5">
      <c r="A343" s="1515" t="s">
        <v>1279</v>
      </c>
      <c r="B343" s="1517" t="s">
        <v>78</v>
      </c>
    </row>
    <row r="344" spans="1:2" ht="16.5">
      <c r="A344" s="1515" t="s">
        <v>1280</v>
      </c>
      <c r="B344" s="1517" t="s">
        <v>79</v>
      </c>
    </row>
    <row r="345" spans="1:2" ht="16.5">
      <c r="A345" s="1515" t="s">
        <v>1281</v>
      </c>
      <c r="B345" s="1522" t="s">
        <v>80</v>
      </c>
    </row>
    <row r="346" spans="1:2" ht="16.5">
      <c r="A346" s="1515" t="s">
        <v>1282</v>
      </c>
      <c r="B346" s="1522" t="s">
        <v>81</v>
      </c>
    </row>
    <row r="347" spans="1:2" ht="16.5">
      <c r="A347" s="1515" t="s">
        <v>1283</v>
      </c>
      <c r="B347" s="1522" t="s">
        <v>1238</v>
      </c>
    </row>
    <row r="348" spans="1:2" ht="16.5">
      <c r="A348" s="1515" t="s">
        <v>1284</v>
      </c>
      <c r="B348" s="1517" t="s">
        <v>82</v>
      </c>
    </row>
    <row r="349" spans="1:2" ht="16.5">
      <c r="A349" s="1515" t="s">
        <v>1285</v>
      </c>
      <c r="B349" s="1517" t="s">
        <v>83</v>
      </c>
    </row>
    <row r="350" spans="1:2" ht="16.5">
      <c r="A350" s="1515" t="s">
        <v>1286</v>
      </c>
      <c r="B350" s="1522" t="s">
        <v>84</v>
      </c>
    </row>
    <row r="351" spans="1:2" ht="16.5">
      <c r="A351" s="1515" t="s">
        <v>1287</v>
      </c>
      <c r="B351" s="1517" t="s">
        <v>85</v>
      </c>
    </row>
    <row r="352" spans="1:2" ht="16.5">
      <c r="A352" s="1515" t="s">
        <v>1288</v>
      </c>
      <c r="B352" s="1517" t="s">
        <v>86</v>
      </c>
    </row>
    <row r="353" spans="1:2" ht="16.5">
      <c r="A353" s="1515" t="s">
        <v>1289</v>
      </c>
      <c r="B353" s="1517" t="s">
        <v>87</v>
      </c>
    </row>
    <row r="354" spans="1:2" ht="16.5">
      <c r="A354" s="1515" t="s">
        <v>1290</v>
      </c>
      <c r="B354" s="1517" t="s">
        <v>88</v>
      </c>
    </row>
    <row r="355" spans="1:2" ht="16.5">
      <c r="A355" s="1515" t="s">
        <v>1291</v>
      </c>
      <c r="B355" s="1517" t="s">
        <v>1239</v>
      </c>
    </row>
    <row r="356" spans="1:2" ht="16.5">
      <c r="A356" s="1515" t="s">
        <v>1991</v>
      </c>
      <c r="B356" s="1517" t="s">
        <v>1992</v>
      </c>
    </row>
    <row r="357" spans="1:2" ht="16.5">
      <c r="A357" s="1515" t="s">
        <v>1292</v>
      </c>
      <c r="B357" s="1517" t="s">
        <v>448</v>
      </c>
    </row>
    <row r="358" spans="1:2" ht="16.5">
      <c r="A358" s="1523" t="s">
        <v>1293</v>
      </c>
      <c r="B358" s="1524" t="s">
        <v>449</v>
      </c>
    </row>
    <row r="359" spans="1:2" ht="16.5">
      <c r="A359" s="1525" t="s">
        <v>1294</v>
      </c>
      <c r="B359" s="1526" t="s">
        <v>450</v>
      </c>
    </row>
    <row r="360" spans="1:2" ht="16.5">
      <c r="A360" s="1525" t="s">
        <v>1295</v>
      </c>
      <c r="B360" s="1526" t="s">
        <v>451</v>
      </c>
    </row>
    <row r="361" spans="1:2" ht="16.5">
      <c r="A361" s="1525" t="s">
        <v>1296</v>
      </c>
      <c r="B361" s="1526" t="s">
        <v>452</v>
      </c>
    </row>
    <row r="362" spans="1:2" ht="17.25" thickBot="1">
      <c r="A362" s="1527" t="s">
        <v>1297</v>
      </c>
      <c r="B362" s="1528" t="s">
        <v>453</v>
      </c>
    </row>
    <row r="363" spans="1:256" ht="18">
      <c r="A363" s="1577"/>
      <c r="B363" s="1529" t="s">
        <v>2006</v>
      </c>
      <c r="E363" s="1530"/>
      <c r="F363" s="1530"/>
      <c r="G363" s="1530"/>
      <c r="H363" s="1530"/>
      <c r="I363" s="1530"/>
      <c r="J363" s="1530"/>
      <c r="K363" s="1530"/>
      <c r="L363" s="1530"/>
      <c r="M363" s="1530"/>
      <c r="N363" s="1530"/>
      <c r="O363" s="1530"/>
      <c r="P363" s="1530"/>
      <c r="Q363" s="1530"/>
      <c r="R363" s="1530"/>
      <c r="S363" s="1530"/>
      <c r="T363" s="1530"/>
      <c r="U363" s="1530"/>
      <c r="V363" s="1530"/>
      <c r="W363" s="1530"/>
      <c r="X363" s="1530"/>
      <c r="Y363" s="1530"/>
      <c r="Z363" s="1530"/>
      <c r="AA363" s="1530"/>
      <c r="AB363" s="1530"/>
      <c r="AC363" s="1530"/>
      <c r="AD363" s="1530"/>
      <c r="AE363" s="1530"/>
      <c r="AF363" s="1530"/>
      <c r="AG363" s="1530"/>
      <c r="AH363" s="1530"/>
      <c r="AI363" s="1530"/>
      <c r="AJ363" s="1530"/>
      <c r="AK363" s="1530"/>
      <c r="AL363" s="1530"/>
      <c r="AM363" s="1530"/>
      <c r="AN363" s="1530"/>
      <c r="AO363" s="1530"/>
      <c r="AP363" s="1530"/>
      <c r="AQ363" s="1530"/>
      <c r="AR363" s="1530"/>
      <c r="AS363" s="1530"/>
      <c r="AT363" s="1530"/>
      <c r="AU363" s="1530"/>
      <c r="AV363" s="1530"/>
      <c r="AW363" s="1530"/>
      <c r="AX363" s="1530"/>
      <c r="AY363" s="1530"/>
      <c r="AZ363" s="1530"/>
      <c r="BA363" s="1530"/>
      <c r="BB363" s="1530"/>
      <c r="BC363" s="1530"/>
      <c r="BD363" s="1530"/>
      <c r="BE363" s="1530"/>
      <c r="BF363" s="1530"/>
      <c r="BG363" s="1530"/>
      <c r="BH363" s="1530"/>
      <c r="BI363" s="1530"/>
      <c r="BJ363" s="1530"/>
      <c r="BK363" s="1530"/>
      <c r="BL363" s="1530"/>
      <c r="BM363" s="1530"/>
      <c r="BN363" s="1530"/>
      <c r="BO363" s="1530"/>
      <c r="BP363" s="1530"/>
      <c r="BQ363" s="1530"/>
      <c r="BR363" s="1530"/>
      <c r="BS363" s="1530"/>
      <c r="BT363" s="1530"/>
      <c r="BU363" s="1530"/>
      <c r="BV363" s="1530"/>
      <c r="BW363" s="1530"/>
      <c r="BX363" s="1530"/>
      <c r="BY363" s="1530"/>
      <c r="BZ363" s="1530"/>
      <c r="CA363" s="1530"/>
      <c r="CB363" s="1530"/>
      <c r="CC363" s="1530"/>
      <c r="CD363" s="1530"/>
      <c r="CE363" s="1530"/>
      <c r="CF363" s="1530"/>
      <c r="CG363" s="1530"/>
      <c r="CH363" s="1530"/>
      <c r="CI363" s="1530"/>
      <c r="CJ363" s="1530"/>
      <c r="CK363" s="1530"/>
      <c r="CL363" s="1530"/>
      <c r="CM363" s="1530"/>
      <c r="CN363" s="1530"/>
      <c r="CO363" s="1530"/>
      <c r="CP363" s="1530"/>
      <c r="CQ363" s="1530"/>
      <c r="CR363" s="1530"/>
      <c r="CS363" s="1530"/>
      <c r="CT363" s="1530"/>
      <c r="CU363" s="1530"/>
      <c r="CV363" s="1530"/>
      <c r="CW363" s="1530"/>
      <c r="CX363" s="1530"/>
      <c r="CY363" s="1530"/>
      <c r="CZ363" s="1530"/>
      <c r="DA363" s="1530"/>
      <c r="DB363" s="1530"/>
      <c r="DC363" s="1530"/>
      <c r="DD363" s="1530"/>
      <c r="DE363" s="1530"/>
      <c r="DF363" s="1530"/>
      <c r="DG363" s="1530"/>
      <c r="DH363" s="1530"/>
      <c r="DI363" s="1530"/>
      <c r="DJ363" s="1530"/>
      <c r="DK363" s="1530"/>
      <c r="DL363" s="1530"/>
      <c r="DM363" s="1530"/>
      <c r="DN363" s="1530"/>
      <c r="DO363" s="1530"/>
      <c r="DP363" s="1530"/>
      <c r="DQ363" s="1530"/>
      <c r="DR363" s="1530"/>
      <c r="DS363" s="1530"/>
      <c r="DT363" s="1530"/>
      <c r="DU363" s="1530"/>
      <c r="DV363" s="1530"/>
      <c r="DW363" s="1530"/>
      <c r="DX363" s="1530"/>
      <c r="DY363" s="1530"/>
      <c r="DZ363" s="1530"/>
      <c r="EA363" s="1530"/>
      <c r="EB363" s="1530"/>
      <c r="EC363" s="1530"/>
      <c r="ED363" s="1530"/>
      <c r="EE363" s="1530"/>
      <c r="EF363" s="1530"/>
      <c r="EG363" s="1530"/>
      <c r="EH363" s="1530"/>
      <c r="EI363" s="1530"/>
      <c r="EJ363" s="1530"/>
      <c r="EK363" s="1530"/>
      <c r="EL363" s="1530"/>
      <c r="EM363" s="1530"/>
      <c r="EN363" s="1530"/>
      <c r="EO363" s="1530"/>
      <c r="EP363" s="1530"/>
      <c r="EQ363" s="1530"/>
      <c r="ER363" s="1530"/>
      <c r="ES363" s="1530"/>
      <c r="ET363" s="1530"/>
      <c r="EU363" s="1530"/>
      <c r="EV363" s="1530"/>
      <c r="EW363" s="1530"/>
      <c r="EX363" s="1530"/>
      <c r="EY363" s="1530"/>
      <c r="EZ363" s="1530"/>
      <c r="FA363" s="1530"/>
      <c r="FB363" s="1530"/>
      <c r="FC363" s="1530"/>
      <c r="FD363" s="1530"/>
      <c r="FE363" s="1530"/>
      <c r="FF363" s="1530"/>
      <c r="FG363" s="1530"/>
      <c r="FH363" s="1530"/>
      <c r="FI363" s="1530"/>
      <c r="FJ363" s="1530"/>
      <c r="FK363" s="1530"/>
      <c r="FL363" s="1530"/>
      <c r="FM363" s="1530"/>
      <c r="FN363" s="1530"/>
      <c r="FO363" s="1530"/>
      <c r="FP363" s="1530"/>
      <c r="FQ363" s="1530"/>
      <c r="FR363" s="1530"/>
      <c r="FS363" s="1530"/>
      <c r="FT363" s="1530"/>
      <c r="FU363" s="1530"/>
      <c r="FV363" s="1530"/>
      <c r="FW363" s="1530"/>
      <c r="FX363" s="1530"/>
      <c r="FY363" s="1530"/>
      <c r="FZ363" s="1530"/>
      <c r="GA363" s="1530"/>
      <c r="GB363" s="1530"/>
      <c r="GC363" s="1530"/>
      <c r="GD363" s="1530"/>
      <c r="GE363" s="1530"/>
      <c r="GF363" s="1530"/>
      <c r="GG363" s="1530"/>
      <c r="GH363" s="1530"/>
      <c r="GI363" s="1530"/>
      <c r="GJ363" s="1530"/>
      <c r="GK363" s="1530"/>
      <c r="GL363" s="1530"/>
      <c r="GM363" s="1530"/>
      <c r="GN363" s="1530"/>
      <c r="GO363" s="1530"/>
      <c r="GP363" s="1530"/>
      <c r="GQ363" s="1530"/>
      <c r="GR363" s="1530"/>
      <c r="GS363" s="1530"/>
      <c r="GT363" s="1530"/>
      <c r="GU363" s="1530"/>
      <c r="GV363" s="1530"/>
      <c r="GW363" s="1530"/>
      <c r="GX363" s="1530"/>
      <c r="GY363" s="1530"/>
      <c r="GZ363" s="1530"/>
      <c r="HA363" s="1530"/>
      <c r="HB363" s="1530"/>
      <c r="HC363" s="1530"/>
      <c r="HD363" s="1530"/>
      <c r="HE363" s="1530"/>
      <c r="HF363" s="1530"/>
      <c r="HG363" s="1530"/>
      <c r="HH363" s="1530"/>
      <c r="HI363" s="1530"/>
      <c r="HJ363" s="1530"/>
      <c r="HK363" s="1530"/>
      <c r="HL363" s="1530"/>
      <c r="HM363" s="1530"/>
      <c r="HN363" s="1530"/>
      <c r="HO363" s="1530"/>
      <c r="HP363" s="1530"/>
      <c r="HQ363" s="1530"/>
      <c r="HR363" s="1530"/>
      <c r="HS363" s="1530"/>
      <c r="HT363" s="1530"/>
      <c r="HU363" s="1530"/>
      <c r="HV363" s="1530"/>
      <c r="HW363" s="1530"/>
      <c r="HX363" s="1530"/>
      <c r="HY363" s="1530"/>
      <c r="HZ363" s="1530"/>
      <c r="IA363" s="1530"/>
      <c r="IB363" s="1530"/>
      <c r="IC363" s="1530"/>
      <c r="ID363" s="1530"/>
      <c r="IE363" s="1530"/>
      <c r="IF363" s="1530"/>
      <c r="IG363" s="1530"/>
      <c r="IH363" s="1530"/>
      <c r="II363" s="1530"/>
      <c r="IJ363" s="1530"/>
      <c r="IK363" s="1530"/>
      <c r="IL363" s="1530"/>
      <c r="IM363" s="1530"/>
      <c r="IN363" s="1530"/>
      <c r="IO363" s="1530"/>
      <c r="IP363" s="1530"/>
      <c r="IQ363" s="1530"/>
      <c r="IR363" s="1530"/>
      <c r="IS363" s="1530"/>
      <c r="IT363" s="1530"/>
      <c r="IU363" s="1530"/>
      <c r="IV363" s="1530"/>
    </row>
    <row r="364" spans="1:2" ht="18">
      <c r="A364" s="1578"/>
      <c r="B364" s="1532" t="s">
        <v>1665</v>
      </c>
    </row>
    <row r="365" spans="1:2" ht="18">
      <c r="A365" s="1578"/>
      <c r="B365" s="1533" t="s">
        <v>2007</v>
      </c>
    </row>
    <row r="366" spans="1:2" ht="18">
      <c r="A366" s="1535" t="s">
        <v>1298</v>
      </c>
      <c r="B366" s="1534" t="s">
        <v>2008</v>
      </c>
    </row>
    <row r="367" spans="1:2" ht="18">
      <c r="A367" s="1535" t="s">
        <v>1299</v>
      </c>
      <c r="B367" s="1536" t="s">
        <v>2009</v>
      </c>
    </row>
    <row r="368" spans="1:2" ht="18">
      <c r="A368" s="1535" t="s">
        <v>1300</v>
      </c>
      <c r="B368" s="1537" t="s">
        <v>2010</v>
      </c>
    </row>
    <row r="369" spans="1:2" ht="18">
      <c r="A369" s="1535" t="s">
        <v>1301</v>
      </c>
      <c r="B369" s="1537" t="s">
        <v>2011</v>
      </c>
    </row>
    <row r="370" spans="1:2" ht="18">
      <c r="A370" s="1535" t="s">
        <v>1302</v>
      </c>
      <c r="B370" s="1537" t="s">
        <v>2012</v>
      </c>
    </row>
    <row r="371" spans="1:2" ht="18">
      <c r="A371" s="1535" t="s">
        <v>1303</v>
      </c>
      <c r="B371" s="1537" t="s">
        <v>2013</v>
      </c>
    </row>
    <row r="372" spans="1:2" ht="18">
      <c r="A372" s="1535" t="s">
        <v>1304</v>
      </c>
      <c r="B372" s="1537" t="s">
        <v>2014</v>
      </c>
    </row>
    <row r="373" spans="1:2" ht="18">
      <c r="A373" s="1535" t="s">
        <v>1305</v>
      </c>
      <c r="B373" s="1538" t="s">
        <v>2015</v>
      </c>
    </row>
    <row r="374" spans="1:2" ht="18">
      <c r="A374" s="1535" t="s">
        <v>1306</v>
      </c>
      <c r="B374" s="1538" t="s">
        <v>2016</v>
      </c>
    </row>
    <row r="375" spans="1:2" ht="18">
      <c r="A375" s="1535" t="s">
        <v>1307</v>
      </c>
      <c r="B375" s="1538" t="s">
        <v>2017</v>
      </c>
    </row>
    <row r="376" spans="1:2" ht="18">
      <c r="A376" s="1535" t="s">
        <v>1308</v>
      </c>
      <c r="B376" s="1538" t="s">
        <v>2018</v>
      </c>
    </row>
    <row r="377" spans="1:2" ht="18">
      <c r="A377" s="1535" t="s">
        <v>1309</v>
      </c>
      <c r="B377" s="1539" t="s">
        <v>2019</v>
      </c>
    </row>
    <row r="378" spans="1:2" ht="18">
      <c r="A378" s="1535" t="s">
        <v>1310</v>
      </c>
      <c r="B378" s="1539" t="s">
        <v>2020</v>
      </c>
    </row>
    <row r="379" spans="1:2" ht="18">
      <c r="A379" s="1535" t="s">
        <v>1311</v>
      </c>
      <c r="B379" s="1538" t="s">
        <v>2021</v>
      </c>
    </row>
    <row r="380" spans="1:5" ht="18">
      <c r="A380" s="1535" t="s">
        <v>1312</v>
      </c>
      <c r="B380" s="1538" t="s">
        <v>2022</v>
      </c>
      <c r="C380" s="1540" t="s">
        <v>179</v>
      </c>
      <c r="E380" s="1541"/>
    </row>
    <row r="381" spans="1:5" ht="18">
      <c r="A381" s="1535" t="s">
        <v>1313</v>
      </c>
      <c r="B381" s="1537" t="s">
        <v>2023</v>
      </c>
      <c r="C381" s="1540" t="s">
        <v>179</v>
      </c>
      <c r="E381" s="1541"/>
    </row>
    <row r="382" spans="1:5" ht="18">
      <c r="A382" s="1535" t="s">
        <v>1314</v>
      </c>
      <c r="B382" s="1538" t="s">
        <v>2024</v>
      </c>
      <c r="C382" s="1540" t="s">
        <v>179</v>
      </c>
      <c r="E382" s="1541"/>
    </row>
    <row r="383" spans="1:5" ht="18">
      <c r="A383" s="1535" t="s">
        <v>1315</v>
      </c>
      <c r="B383" s="1538" t="s">
        <v>2025</v>
      </c>
      <c r="C383" s="1540" t="s">
        <v>179</v>
      </c>
      <c r="E383" s="1541"/>
    </row>
    <row r="384" spans="1:5" ht="18">
      <c r="A384" s="1535" t="s">
        <v>1316</v>
      </c>
      <c r="B384" s="1538" t="s">
        <v>2026</v>
      </c>
      <c r="C384" s="1540" t="s">
        <v>179</v>
      </c>
      <c r="E384" s="1541"/>
    </row>
    <row r="385" spans="1:5" ht="18">
      <c r="A385" s="1535" t="s">
        <v>1317</v>
      </c>
      <c r="B385" s="1538" t="s">
        <v>2027</v>
      </c>
      <c r="C385" s="1540" t="s">
        <v>179</v>
      </c>
      <c r="E385" s="1541"/>
    </row>
    <row r="386" spans="1:5" ht="18">
      <c r="A386" s="1535" t="s">
        <v>1318</v>
      </c>
      <c r="B386" s="1538" t="s">
        <v>2028</v>
      </c>
      <c r="C386" s="1540" t="s">
        <v>179</v>
      </c>
      <c r="E386" s="1541"/>
    </row>
    <row r="387" spans="1:5" ht="18">
      <c r="A387" s="1535" t="s">
        <v>1319</v>
      </c>
      <c r="B387" s="1538" t="s">
        <v>2029</v>
      </c>
      <c r="C387" s="1540" t="s">
        <v>179</v>
      </c>
      <c r="E387" s="1541"/>
    </row>
    <row r="388" spans="1:5" ht="18">
      <c r="A388" s="1535" t="s">
        <v>1320</v>
      </c>
      <c r="B388" s="1538" t="s">
        <v>2030</v>
      </c>
      <c r="C388" s="1540" t="s">
        <v>179</v>
      </c>
      <c r="E388" s="1541"/>
    </row>
    <row r="389" spans="1:5" ht="18">
      <c r="A389" s="1535" t="s">
        <v>1321</v>
      </c>
      <c r="B389" s="1537" t="s">
        <v>2031</v>
      </c>
      <c r="C389" s="1540" t="s">
        <v>179</v>
      </c>
      <c r="E389" s="1541"/>
    </row>
    <row r="390" spans="1:5" ht="18">
      <c r="A390" s="1535" t="s">
        <v>1322</v>
      </c>
      <c r="B390" s="1538" t="s">
        <v>2032</v>
      </c>
      <c r="C390" s="1540" t="s">
        <v>179</v>
      </c>
      <c r="E390" s="1541"/>
    </row>
    <row r="391" spans="1:5" ht="18">
      <c r="A391" s="1535" t="s">
        <v>1323</v>
      </c>
      <c r="B391" s="1537" t="s">
        <v>2033</v>
      </c>
      <c r="C391" s="1540" t="s">
        <v>179</v>
      </c>
      <c r="E391" s="1541"/>
    </row>
    <row r="392" spans="1:5" ht="18">
      <c r="A392" s="1535" t="s">
        <v>1324</v>
      </c>
      <c r="B392" s="1537" t="s">
        <v>2034</v>
      </c>
      <c r="C392" s="1540" t="s">
        <v>179</v>
      </c>
      <c r="E392" s="1541"/>
    </row>
    <row r="393" spans="1:5" ht="18">
      <c r="A393" s="1535" t="s">
        <v>1325</v>
      </c>
      <c r="B393" s="1537" t="s">
        <v>2035</v>
      </c>
      <c r="C393" s="1540" t="s">
        <v>179</v>
      </c>
      <c r="E393" s="1541"/>
    </row>
    <row r="394" spans="1:5" ht="18">
      <c r="A394" s="1535" t="s">
        <v>1326</v>
      </c>
      <c r="B394" s="1537" t="s">
        <v>2036</v>
      </c>
      <c r="C394" s="1540" t="s">
        <v>179</v>
      </c>
      <c r="E394" s="1541"/>
    </row>
    <row r="395" spans="1:5" ht="18">
      <c r="A395" s="1535" t="s">
        <v>1327</v>
      </c>
      <c r="B395" s="1537" t="s">
        <v>2037</v>
      </c>
      <c r="C395" s="1540" t="s">
        <v>179</v>
      </c>
      <c r="E395" s="1541"/>
    </row>
    <row r="396" spans="1:5" ht="18">
      <c r="A396" s="1535" t="s">
        <v>1328</v>
      </c>
      <c r="B396" s="1537" t="s">
        <v>2038</v>
      </c>
      <c r="C396" s="1540" t="s">
        <v>179</v>
      </c>
      <c r="E396" s="1541"/>
    </row>
    <row r="397" spans="1:5" ht="18">
      <c r="A397" s="1535" t="s">
        <v>1329</v>
      </c>
      <c r="B397" s="1537" t="s">
        <v>2039</v>
      </c>
      <c r="C397" s="1540" t="s">
        <v>179</v>
      </c>
      <c r="E397" s="1541"/>
    </row>
    <row r="398" spans="1:5" ht="18">
      <c r="A398" s="1535" t="s">
        <v>1330</v>
      </c>
      <c r="B398" s="1537" t="s">
        <v>2040</v>
      </c>
      <c r="C398" s="1540" t="s">
        <v>179</v>
      </c>
      <c r="E398" s="1541"/>
    </row>
    <row r="399" spans="1:5" ht="18">
      <c r="A399" s="1535" t="s">
        <v>1331</v>
      </c>
      <c r="B399" s="1542" t="s">
        <v>2041</v>
      </c>
      <c r="C399" s="1540" t="s">
        <v>179</v>
      </c>
      <c r="E399" s="1541"/>
    </row>
    <row r="400" spans="1:5" ht="18">
      <c r="A400" s="1535" t="s">
        <v>1332</v>
      </c>
      <c r="B400" s="1543" t="s">
        <v>1240</v>
      </c>
      <c r="C400" s="1540" t="s">
        <v>179</v>
      </c>
      <c r="E400" s="1541"/>
    </row>
    <row r="401" spans="1:5" ht="18">
      <c r="A401" s="1579" t="s">
        <v>1333</v>
      </c>
      <c r="B401" s="1544" t="s">
        <v>1666</v>
      </c>
      <c r="C401" s="1540" t="s">
        <v>179</v>
      </c>
      <c r="E401" s="1541"/>
    </row>
    <row r="402" spans="1:5" ht="18">
      <c r="A402" s="1578" t="s">
        <v>179</v>
      </c>
      <c r="B402" s="1545" t="s">
        <v>1667</v>
      </c>
      <c r="C402" s="1540" t="s">
        <v>179</v>
      </c>
      <c r="E402" s="1541"/>
    </row>
    <row r="403" spans="1:5" ht="18">
      <c r="A403" s="1550" t="s">
        <v>1334</v>
      </c>
      <c r="B403" s="1546" t="s">
        <v>2042</v>
      </c>
      <c r="C403" s="1540" t="s">
        <v>179</v>
      </c>
      <c r="E403" s="1541"/>
    </row>
    <row r="404" spans="1:5" ht="18">
      <c r="A404" s="1535" t="s">
        <v>1335</v>
      </c>
      <c r="B404" s="1522" t="s">
        <v>2043</v>
      </c>
      <c r="C404" s="1540" t="s">
        <v>179</v>
      </c>
      <c r="E404" s="1541"/>
    </row>
    <row r="405" spans="1:5" ht="18">
      <c r="A405" s="1580" t="s">
        <v>1336</v>
      </c>
      <c r="B405" s="1547" t="s">
        <v>2044</v>
      </c>
      <c r="C405" s="1540" t="s">
        <v>179</v>
      </c>
      <c r="E405" s="1541"/>
    </row>
    <row r="406" spans="1:5" ht="18">
      <c r="A406" s="1531" t="s">
        <v>179</v>
      </c>
      <c r="B406" s="1548" t="s">
        <v>1668</v>
      </c>
      <c r="C406" s="1540" t="s">
        <v>179</v>
      </c>
      <c r="E406" s="1541"/>
    </row>
    <row r="407" spans="1:5" ht="16.5">
      <c r="A407" s="1515" t="s">
        <v>1288</v>
      </c>
      <c r="B407" s="1517" t="s">
        <v>86</v>
      </c>
      <c r="C407" s="1540" t="s">
        <v>179</v>
      </c>
      <c r="E407" s="1541"/>
    </row>
    <row r="408" spans="1:5" ht="16.5">
      <c r="A408" s="1515" t="s">
        <v>1289</v>
      </c>
      <c r="B408" s="1517" t="s">
        <v>87</v>
      </c>
      <c r="C408" s="1540" t="s">
        <v>179</v>
      </c>
      <c r="E408" s="1541"/>
    </row>
    <row r="409" spans="1:5" ht="16.5">
      <c r="A409" s="1581" t="s">
        <v>1290</v>
      </c>
      <c r="B409" s="1549" t="s">
        <v>88</v>
      </c>
      <c r="C409" s="1540" t="s">
        <v>179</v>
      </c>
      <c r="E409" s="1541"/>
    </row>
    <row r="410" spans="1:5" ht="18">
      <c r="A410" s="1578" t="s">
        <v>179</v>
      </c>
      <c r="B410" s="1548" t="s">
        <v>1669</v>
      </c>
      <c r="C410" s="1540" t="s">
        <v>179</v>
      </c>
      <c r="E410" s="1541"/>
    </row>
    <row r="411" spans="1:5" ht="18">
      <c r="A411" s="1550" t="s">
        <v>1337</v>
      </c>
      <c r="B411" s="1546" t="s">
        <v>1241</v>
      </c>
      <c r="C411" s="1540" t="s">
        <v>179</v>
      </c>
      <c r="E411" s="1541"/>
    </row>
    <row r="412" spans="1:5" ht="18">
      <c r="A412" s="1550" t="s">
        <v>1338</v>
      </c>
      <c r="B412" s="1546" t="s">
        <v>1242</v>
      </c>
      <c r="C412" s="1540" t="s">
        <v>179</v>
      </c>
      <c r="E412" s="1541"/>
    </row>
    <row r="413" spans="1:5" ht="18">
      <c r="A413" s="1550" t="s">
        <v>1339</v>
      </c>
      <c r="B413" s="1546" t="s">
        <v>180</v>
      </c>
      <c r="C413" s="1540" t="s">
        <v>179</v>
      </c>
      <c r="E413" s="1541"/>
    </row>
    <row r="414" spans="1:5" ht="18.75" thickBot="1">
      <c r="A414" s="1582" t="s">
        <v>1340</v>
      </c>
      <c r="B414" s="1551" t="s">
        <v>181</v>
      </c>
      <c r="C414" s="1540" t="s">
        <v>179</v>
      </c>
      <c r="E414" s="1541"/>
    </row>
    <row r="415" spans="1:5" ht="17.25" thickBot="1">
      <c r="A415" s="1583" t="s">
        <v>1341</v>
      </c>
      <c r="B415" s="1551" t="s">
        <v>1243</v>
      </c>
      <c r="C415" s="1540" t="s">
        <v>179</v>
      </c>
      <c r="E415" s="1541"/>
    </row>
    <row r="416" spans="1:5" ht="16.5">
      <c r="A416" s="1583" t="s">
        <v>1342</v>
      </c>
      <c r="B416" s="1552" t="s">
        <v>716</v>
      </c>
      <c r="C416" s="1540" t="s">
        <v>179</v>
      </c>
      <c r="E416" s="1541"/>
    </row>
    <row r="417" spans="1:5" ht="16.5">
      <c r="A417" s="1515" t="s">
        <v>1343</v>
      </c>
      <c r="B417" s="1517" t="s">
        <v>717</v>
      </c>
      <c r="C417" s="1540" t="s">
        <v>179</v>
      </c>
      <c r="E417" s="1541"/>
    </row>
    <row r="418" spans="1:5" ht="18.75" thickBot="1">
      <c r="A418" s="1584" t="s">
        <v>1344</v>
      </c>
      <c r="B418" s="1553" t="s">
        <v>718</v>
      </c>
      <c r="C418" s="1540" t="s">
        <v>179</v>
      </c>
      <c r="E418" s="1541"/>
    </row>
    <row r="419" spans="1:5" ht="16.5">
      <c r="A419" s="1513" t="s">
        <v>1345</v>
      </c>
      <c r="B419" s="1554" t="s">
        <v>719</v>
      </c>
      <c r="C419" s="1540" t="s">
        <v>179</v>
      </c>
      <c r="E419" s="1541"/>
    </row>
    <row r="420" spans="1:5" ht="16.5">
      <c r="A420" s="1585" t="s">
        <v>1346</v>
      </c>
      <c r="B420" s="1517" t="s">
        <v>720</v>
      </c>
      <c r="C420" s="1540" t="s">
        <v>179</v>
      </c>
      <c r="E420" s="1541"/>
    </row>
    <row r="421" spans="1:5" ht="16.5">
      <c r="A421" s="1515" t="s">
        <v>1347</v>
      </c>
      <c r="B421" s="1555" t="s">
        <v>300</v>
      </c>
      <c r="C421" s="1540" t="s">
        <v>179</v>
      </c>
      <c r="E421" s="1541"/>
    </row>
    <row r="422" spans="1:5" ht="17.25" thickBot="1">
      <c r="A422" s="1527" t="s">
        <v>1348</v>
      </c>
      <c r="B422" s="1556" t="s">
        <v>301</v>
      </c>
      <c r="C422" s="1540" t="s">
        <v>179</v>
      </c>
      <c r="E422" s="1541"/>
    </row>
    <row r="423" spans="1:5" ht="18">
      <c r="A423" s="1535" t="s">
        <v>1349</v>
      </c>
      <c r="B423" s="1557" t="s">
        <v>1670</v>
      </c>
      <c r="C423" s="1540" t="s">
        <v>179</v>
      </c>
      <c r="E423" s="1541"/>
    </row>
    <row r="424" spans="1:5" ht="18">
      <c r="A424" s="1535" t="s">
        <v>1350</v>
      </c>
      <c r="B424" s="1558" t="s">
        <v>1671</v>
      </c>
      <c r="C424" s="1540" t="s">
        <v>179</v>
      </c>
      <c r="E424" s="1541"/>
    </row>
    <row r="425" spans="1:5" ht="18">
      <c r="A425" s="1535" t="s">
        <v>1351</v>
      </c>
      <c r="B425" s="1559" t="s">
        <v>1672</v>
      </c>
      <c r="C425" s="1540" t="s">
        <v>179</v>
      </c>
      <c r="E425" s="1541"/>
    </row>
    <row r="426" spans="1:5" ht="18">
      <c r="A426" s="1535" t="s">
        <v>1352</v>
      </c>
      <c r="B426" s="1558" t="s">
        <v>1673</v>
      </c>
      <c r="C426" s="1540" t="s">
        <v>179</v>
      </c>
      <c r="E426" s="1541"/>
    </row>
    <row r="427" spans="1:5" ht="18">
      <c r="A427" s="1535" t="s">
        <v>1353</v>
      </c>
      <c r="B427" s="1558" t="s">
        <v>1674</v>
      </c>
      <c r="C427" s="1540" t="s">
        <v>179</v>
      </c>
      <c r="E427" s="1541"/>
    </row>
    <row r="428" spans="1:5" ht="18">
      <c r="A428" s="1535" t="s">
        <v>1354</v>
      </c>
      <c r="B428" s="1560" t="s">
        <v>1675</v>
      </c>
      <c r="C428" s="1540" t="s">
        <v>179</v>
      </c>
      <c r="E428" s="1541"/>
    </row>
    <row r="429" spans="1:5" ht="18">
      <c r="A429" s="1535" t="s">
        <v>1355</v>
      </c>
      <c r="B429" s="1560" t="s">
        <v>1676</v>
      </c>
      <c r="C429" s="1540" t="s">
        <v>179</v>
      </c>
      <c r="E429" s="1541"/>
    </row>
    <row r="430" spans="1:5" ht="18">
      <c r="A430" s="1535" t="s">
        <v>1356</v>
      </c>
      <c r="B430" s="1560" t="s">
        <v>1677</v>
      </c>
      <c r="C430" s="1540" t="s">
        <v>179</v>
      </c>
      <c r="E430" s="1541"/>
    </row>
    <row r="431" spans="1:5" ht="18">
      <c r="A431" s="1535" t="s">
        <v>1357</v>
      </c>
      <c r="B431" s="1560" t="s">
        <v>1678</v>
      </c>
      <c r="C431" s="1540" t="s">
        <v>179</v>
      </c>
      <c r="E431" s="1541"/>
    </row>
    <row r="432" spans="1:5" ht="18">
      <c r="A432" s="1535" t="s">
        <v>1358</v>
      </c>
      <c r="B432" s="1560" t="s">
        <v>1679</v>
      </c>
      <c r="C432" s="1540" t="s">
        <v>179</v>
      </c>
      <c r="E432" s="1541"/>
    </row>
    <row r="433" spans="1:5" ht="18">
      <c r="A433" s="1535" t="s">
        <v>1359</v>
      </c>
      <c r="B433" s="1558" t="s">
        <v>1680</v>
      </c>
      <c r="C433" s="1540" t="s">
        <v>179</v>
      </c>
      <c r="E433" s="1541"/>
    </row>
    <row r="434" spans="1:5" ht="18">
      <c r="A434" s="1535" t="s">
        <v>1360</v>
      </c>
      <c r="B434" s="1558" t="s">
        <v>1681</v>
      </c>
      <c r="C434" s="1540" t="s">
        <v>179</v>
      </c>
      <c r="E434" s="1541"/>
    </row>
    <row r="435" spans="1:5" ht="18">
      <c r="A435" s="1535" t="s">
        <v>1361</v>
      </c>
      <c r="B435" s="1558" t="s">
        <v>1682</v>
      </c>
      <c r="C435" s="1540" t="s">
        <v>179</v>
      </c>
      <c r="E435" s="1541"/>
    </row>
    <row r="436" spans="1:5" ht="18.75" thickBot="1">
      <c r="A436" s="1535" t="s">
        <v>1362</v>
      </c>
      <c r="B436" s="1561" t="s">
        <v>1683</v>
      </c>
      <c r="C436" s="1540" t="s">
        <v>179</v>
      </c>
      <c r="E436" s="1541"/>
    </row>
    <row r="437" spans="1:5" ht="18">
      <c r="A437" s="1535" t="s">
        <v>1363</v>
      </c>
      <c r="B437" s="1557" t="s">
        <v>1684</v>
      </c>
      <c r="C437" s="1540" t="s">
        <v>179</v>
      </c>
      <c r="E437" s="1541"/>
    </row>
    <row r="438" spans="1:5" ht="18">
      <c r="A438" s="1535" t="s">
        <v>1364</v>
      </c>
      <c r="B438" s="1559" t="s">
        <v>1685</v>
      </c>
      <c r="C438" s="1540" t="s">
        <v>179</v>
      </c>
      <c r="E438" s="1541"/>
    </row>
    <row r="439" spans="1:5" ht="18">
      <c r="A439" s="1535" t="s">
        <v>1365</v>
      </c>
      <c r="B439" s="1558" t="s">
        <v>1686</v>
      </c>
      <c r="C439" s="1540" t="s">
        <v>179</v>
      </c>
      <c r="E439" s="1541"/>
    </row>
    <row r="440" spans="1:5" ht="18">
      <c r="A440" s="1535" t="s">
        <v>1366</v>
      </c>
      <c r="B440" s="1558" t="s">
        <v>1687</v>
      </c>
      <c r="C440" s="1540" t="s">
        <v>179</v>
      </c>
      <c r="E440" s="1541"/>
    </row>
    <row r="441" spans="1:5" ht="18">
      <c r="A441" s="1535" t="s">
        <v>1367</v>
      </c>
      <c r="B441" s="1558" t="s">
        <v>1688</v>
      </c>
      <c r="C441" s="1540" t="s">
        <v>179</v>
      </c>
      <c r="E441" s="1541"/>
    </row>
    <row r="442" spans="1:5" ht="18">
      <c r="A442" s="1535" t="s">
        <v>1368</v>
      </c>
      <c r="B442" s="1558" t="s">
        <v>1689</v>
      </c>
      <c r="C442" s="1540" t="s">
        <v>179</v>
      </c>
      <c r="E442" s="1541"/>
    </row>
    <row r="443" spans="1:5" ht="18">
      <c r="A443" s="1535" t="s">
        <v>1369</v>
      </c>
      <c r="B443" s="1558" t="s">
        <v>1690</v>
      </c>
      <c r="C443" s="1540" t="s">
        <v>179</v>
      </c>
      <c r="E443" s="1541"/>
    </row>
    <row r="444" spans="1:5" ht="18">
      <c r="A444" s="1535" t="s">
        <v>1370</v>
      </c>
      <c r="B444" s="1558" t="s">
        <v>1691</v>
      </c>
      <c r="C444" s="1540" t="s">
        <v>179</v>
      </c>
      <c r="E444" s="1541"/>
    </row>
    <row r="445" spans="1:5" ht="18">
      <c r="A445" s="1535" t="s">
        <v>1371</v>
      </c>
      <c r="B445" s="1558" t="s">
        <v>1692</v>
      </c>
      <c r="C445" s="1540" t="s">
        <v>179</v>
      </c>
      <c r="E445" s="1541"/>
    </row>
    <row r="446" spans="1:5" ht="18">
      <c r="A446" s="1535" t="s">
        <v>1372</v>
      </c>
      <c r="B446" s="1558" t="s">
        <v>1693</v>
      </c>
      <c r="C446" s="1540" t="s">
        <v>179</v>
      </c>
      <c r="E446" s="1541"/>
    </row>
    <row r="447" spans="1:5" ht="18">
      <c r="A447" s="1535" t="s">
        <v>1373</v>
      </c>
      <c r="B447" s="1558" t="s">
        <v>1694</v>
      </c>
      <c r="C447" s="1540" t="s">
        <v>179</v>
      </c>
      <c r="E447" s="1541"/>
    </row>
    <row r="448" spans="1:5" ht="18">
      <c r="A448" s="1535" t="s">
        <v>1374</v>
      </c>
      <c r="B448" s="1558" t="s">
        <v>1695</v>
      </c>
      <c r="C448" s="1540" t="s">
        <v>179</v>
      </c>
      <c r="E448" s="1541"/>
    </row>
    <row r="449" spans="1:5" ht="18.75" thickBot="1">
      <c r="A449" s="1535" t="s">
        <v>1375</v>
      </c>
      <c r="B449" s="1561" t="s">
        <v>1696</v>
      </c>
      <c r="C449" s="1540" t="s">
        <v>179</v>
      </c>
      <c r="E449" s="1541"/>
    </row>
    <row r="450" spans="1:5" ht="18">
      <c r="A450" s="1535" t="s">
        <v>1376</v>
      </c>
      <c r="B450" s="1557" t="s">
        <v>1697</v>
      </c>
      <c r="C450" s="1540" t="s">
        <v>179</v>
      </c>
      <c r="E450" s="1541"/>
    </row>
    <row r="451" spans="1:5" ht="18">
      <c r="A451" s="1535" t="s">
        <v>1377</v>
      </c>
      <c r="B451" s="1558" t="s">
        <v>1698</v>
      </c>
      <c r="C451" s="1540" t="s">
        <v>179</v>
      </c>
      <c r="E451" s="1541"/>
    </row>
    <row r="452" spans="1:5" ht="18">
      <c r="A452" s="1535" t="s">
        <v>1378</v>
      </c>
      <c r="B452" s="1558" t="s">
        <v>1699</v>
      </c>
      <c r="C452" s="1540" t="s">
        <v>179</v>
      </c>
      <c r="E452" s="1541"/>
    </row>
    <row r="453" spans="1:5" ht="18">
      <c r="A453" s="1535" t="s">
        <v>1379</v>
      </c>
      <c r="B453" s="1558" t="s">
        <v>1700</v>
      </c>
      <c r="C453" s="1540" t="s">
        <v>179</v>
      </c>
      <c r="E453" s="1541"/>
    </row>
    <row r="454" spans="1:5" ht="18">
      <c r="A454" s="1535" t="s">
        <v>1380</v>
      </c>
      <c r="B454" s="1559" t="s">
        <v>1701</v>
      </c>
      <c r="C454" s="1540" t="s">
        <v>179</v>
      </c>
      <c r="E454" s="1541"/>
    </row>
    <row r="455" spans="1:5" ht="18">
      <c r="A455" s="1535" t="s">
        <v>1381</v>
      </c>
      <c r="B455" s="1558" t="s">
        <v>1702</v>
      </c>
      <c r="C455" s="1540" t="s">
        <v>179</v>
      </c>
      <c r="E455" s="1541"/>
    </row>
    <row r="456" spans="1:5" ht="18">
      <c r="A456" s="1535" t="s">
        <v>1382</v>
      </c>
      <c r="B456" s="1558" t="s">
        <v>1703</v>
      </c>
      <c r="C456" s="1540" t="s">
        <v>179</v>
      </c>
      <c r="E456" s="1541"/>
    </row>
    <row r="457" spans="1:5" ht="18">
      <c r="A457" s="1535" t="s">
        <v>1383</v>
      </c>
      <c r="B457" s="1558" t="s">
        <v>1704</v>
      </c>
      <c r="C457" s="1540" t="s">
        <v>179</v>
      </c>
      <c r="E457" s="1541"/>
    </row>
    <row r="458" spans="1:5" ht="18">
      <c r="A458" s="1535" t="s">
        <v>1384</v>
      </c>
      <c r="B458" s="1558" t="s">
        <v>1705</v>
      </c>
      <c r="C458" s="1540" t="s">
        <v>179</v>
      </c>
      <c r="E458" s="1541"/>
    </row>
    <row r="459" spans="1:5" ht="18">
      <c r="A459" s="1535" t="s">
        <v>1385</v>
      </c>
      <c r="B459" s="1558" t="s">
        <v>1706</v>
      </c>
      <c r="C459" s="1540" t="s">
        <v>179</v>
      </c>
      <c r="E459" s="1541"/>
    </row>
    <row r="460" spans="1:5" ht="18">
      <c r="A460" s="1535" t="s">
        <v>1386</v>
      </c>
      <c r="B460" s="1558" t="s">
        <v>1707</v>
      </c>
      <c r="C460" s="1540" t="s">
        <v>179</v>
      </c>
      <c r="E460" s="1541"/>
    </row>
    <row r="461" spans="1:5" ht="18.75" thickBot="1">
      <c r="A461" s="1535" t="s">
        <v>1387</v>
      </c>
      <c r="B461" s="1561" t="s">
        <v>1708</v>
      </c>
      <c r="C461" s="1540" t="s">
        <v>179</v>
      </c>
      <c r="E461" s="1541"/>
    </row>
    <row r="462" spans="1:5" ht="18">
      <c r="A462" s="1535" t="s">
        <v>1388</v>
      </c>
      <c r="B462" s="1562" t="s">
        <v>1709</v>
      </c>
      <c r="C462" s="1540" t="s">
        <v>179</v>
      </c>
      <c r="E462" s="1541"/>
    </row>
    <row r="463" spans="1:5" ht="18">
      <c r="A463" s="1535" t="s">
        <v>1389</v>
      </c>
      <c r="B463" s="1558" t="s">
        <v>1710</v>
      </c>
      <c r="C463" s="1540" t="s">
        <v>179</v>
      </c>
      <c r="E463" s="1541"/>
    </row>
    <row r="464" spans="1:5" ht="18">
      <c r="A464" s="1535" t="s">
        <v>1390</v>
      </c>
      <c r="B464" s="1558" t="s">
        <v>1711</v>
      </c>
      <c r="C464" s="1540" t="s">
        <v>179</v>
      </c>
      <c r="E464" s="1541"/>
    </row>
    <row r="465" spans="1:5" ht="18">
      <c r="A465" s="1535" t="s">
        <v>1391</v>
      </c>
      <c r="B465" s="1558" t="s">
        <v>1712</v>
      </c>
      <c r="C465" s="1540" t="s">
        <v>179</v>
      </c>
      <c r="E465" s="1541"/>
    </row>
    <row r="466" spans="1:5" ht="18">
      <c r="A466" s="1535" t="s">
        <v>1392</v>
      </c>
      <c r="B466" s="1558" t="s">
        <v>1713</v>
      </c>
      <c r="C466" s="1540" t="s">
        <v>179</v>
      </c>
      <c r="E466" s="1541"/>
    </row>
    <row r="467" spans="1:5" ht="18">
      <c r="A467" s="1535" t="s">
        <v>1393</v>
      </c>
      <c r="B467" s="1558" t="s">
        <v>1714</v>
      </c>
      <c r="C467" s="1540" t="s">
        <v>179</v>
      </c>
      <c r="E467" s="1541"/>
    </row>
    <row r="468" spans="1:5" ht="18">
      <c r="A468" s="1535" t="s">
        <v>1394</v>
      </c>
      <c r="B468" s="1558" t="s">
        <v>1715</v>
      </c>
      <c r="C468" s="1540" t="s">
        <v>179</v>
      </c>
      <c r="E468" s="1541"/>
    </row>
    <row r="469" spans="1:5" ht="18">
      <c r="A469" s="1535" t="s">
        <v>1395</v>
      </c>
      <c r="B469" s="1558" t="s">
        <v>1716</v>
      </c>
      <c r="C469" s="1540" t="s">
        <v>179</v>
      </c>
      <c r="E469" s="1541"/>
    </row>
    <row r="470" spans="1:5" ht="18">
      <c r="A470" s="1535" t="s">
        <v>1396</v>
      </c>
      <c r="B470" s="1558" t="s">
        <v>1717</v>
      </c>
      <c r="C470" s="1540" t="s">
        <v>179</v>
      </c>
      <c r="E470" s="1541"/>
    </row>
    <row r="471" spans="1:5" ht="18.75" thickBot="1">
      <c r="A471" s="1535" t="s">
        <v>1397</v>
      </c>
      <c r="B471" s="1561" t="s">
        <v>1718</v>
      </c>
      <c r="C471" s="1540" t="s">
        <v>179</v>
      </c>
      <c r="E471" s="1541"/>
    </row>
    <row r="472" spans="1:5" ht="18">
      <c r="A472" s="1535" t="s">
        <v>1398</v>
      </c>
      <c r="B472" s="1557" t="s">
        <v>1719</v>
      </c>
      <c r="C472" s="1540" t="s">
        <v>179</v>
      </c>
      <c r="E472" s="1541"/>
    </row>
    <row r="473" spans="1:5" ht="18">
      <c r="A473" s="1535" t="s">
        <v>1399</v>
      </c>
      <c r="B473" s="1558" t="s">
        <v>1720</v>
      </c>
      <c r="C473" s="1540" t="s">
        <v>179</v>
      </c>
      <c r="E473" s="1541"/>
    </row>
    <row r="474" spans="1:5" ht="18">
      <c r="A474" s="1535" t="s">
        <v>1400</v>
      </c>
      <c r="B474" s="1558" t="s">
        <v>1721</v>
      </c>
      <c r="C474" s="1540" t="s">
        <v>179</v>
      </c>
      <c r="E474" s="1541"/>
    </row>
    <row r="475" spans="1:5" ht="18">
      <c r="A475" s="1535" t="s">
        <v>1401</v>
      </c>
      <c r="B475" s="1559" t="s">
        <v>1722</v>
      </c>
      <c r="C475" s="1540" t="s">
        <v>179</v>
      </c>
      <c r="E475" s="1541"/>
    </row>
    <row r="476" spans="1:5" ht="18">
      <c r="A476" s="1535" t="s">
        <v>1402</v>
      </c>
      <c r="B476" s="1558" t="s">
        <v>1723</v>
      </c>
      <c r="C476" s="1540" t="s">
        <v>179</v>
      </c>
      <c r="E476" s="1541"/>
    </row>
    <row r="477" spans="1:5" ht="18">
      <c r="A477" s="1535" t="s">
        <v>1403</v>
      </c>
      <c r="B477" s="1558" t="s">
        <v>1724</v>
      </c>
      <c r="C477" s="1540" t="s">
        <v>179</v>
      </c>
      <c r="E477" s="1541"/>
    </row>
    <row r="478" spans="1:5" ht="18">
      <c r="A478" s="1535" t="s">
        <v>1404</v>
      </c>
      <c r="B478" s="1558" t="s">
        <v>1725</v>
      </c>
      <c r="C478" s="1540" t="s">
        <v>179</v>
      </c>
      <c r="E478" s="1541"/>
    </row>
    <row r="479" spans="1:5" ht="18">
      <c r="A479" s="1535" t="s">
        <v>1405</v>
      </c>
      <c r="B479" s="1558" t="s">
        <v>1726</v>
      </c>
      <c r="C479" s="1540" t="s">
        <v>179</v>
      </c>
      <c r="E479" s="1541"/>
    </row>
    <row r="480" spans="1:5" ht="18">
      <c r="A480" s="1535" t="s">
        <v>1406</v>
      </c>
      <c r="B480" s="1558" t="s">
        <v>1727</v>
      </c>
      <c r="C480" s="1540" t="s">
        <v>179</v>
      </c>
      <c r="E480" s="1541"/>
    </row>
    <row r="481" spans="1:5" ht="18">
      <c r="A481" s="1535" t="s">
        <v>1407</v>
      </c>
      <c r="B481" s="1558" t="s">
        <v>1728</v>
      </c>
      <c r="C481" s="1540" t="s">
        <v>179</v>
      </c>
      <c r="E481" s="1541"/>
    </row>
    <row r="482" spans="1:5" ht="18.75" thickBot="1">
      <c r="A482" s="1535" t="s">
        <v>1408</v>
      </c>
      <c r="B482" s="1561" t="s">
        <v>1729</v>
      </c>
      <c r="C482" s="1540" t="s">
        <v>179</v>
      </c>
      <c r="E482" s="1541"/>
    </row>
    <row r="483" spans="1:5" ht="18">
      <c r="A483" s="1535" t="s">
        <v>1409</v>
      </c>
      <c r="B483" s="1557" t="s">
        <v>1730</v>
      </c>
      <c r="C483" s="1540" t="s">
        <v>179</v>
      </c>
      <c r="E483" s="1541"/>
    </row>
    <row r="484" spans="1:5" ht="18">
      <c r="A484" s="1535" t="s">
        <v>1410</v>
      </c>
      <c r="B484" s="1558" t="s">
        <v>1731</v>
      </c>
      <c r="C484" s="1540" t="s">
        <v>179</v>
      </c>
      <c r="E484" s="1541"/>
    </row>
    <row r="485" spans="1:5" ht="18">
      <c r="A485" s="1535" t="s">
        <v>1411</v>
      </c>
      <c r="B485" s="1559" t="s">
        <v>1732</v>
      </c>
      <c r="C485" s="1540" t="s">
        <v>179</v>
      </c>
      <c r="E485" s="1541"/>
    </row>
    <row r="486" spans="1:5" ht="18">
      <c r="A486" s="1535" t="s">
        <v>1412</v>
      </c>
      <c r="B486" s="1558" t="s">
        <v>1733</v>
      </c>
      <c r="C486" s="1540" t="s">
        <v>179</v>
      </c>
      <c r="E486" s="1541"/>
    </row>
    <row r="487" spans="1:5" ht="18">
      <c r="A487" s="1535" t="s">
        <v>1413</v>
      </c>
      <c r="B487" s="1558" t="s">
        <v>1734</v>
      </c>
      <c r="C487" s="1540" t="s">
        <v>179</v>
      </c>
      <c r="E487" s="1541"/>
    </row>
    <row r="488" spans="1:5" ht="18">
      <c r="A488" s="1535" t="s">
        <v>1414</v>
      </c>
      <c r="B488" s="1558" t="s">
        <v>1735</v>
      </c>
      <c r="C488" s="1540" t="s">
        <v>179</v>
      </c>
      <c r="E488" s="1541"/>
    </row>
    <row r="489" spans="1:5" ht="18">
      <c r="A489" s="1535" t="s">
        <v>1415</v>
      </c>
      <c r="B489" s="1558" t="s">
        <v>1736</v>
      </c>
      <c r="C489" s="1540" t="s">
        <v>179</v>
      </c>
      <c r="E489" s="1541"/>
    </row>
    <row r="490" spans="1:5" ht="18">
      <c r="A490" s="1535" t="s">
        <v>1416</v>
      </c>
      <c r="B490" s="1558" t="s">
        <v>1737</v>
      </c>
      <c r="C490" s="1540" t="s">
        <v>179</v>
      </c>
      <c r="E490" s="1541"/>
    </row>
    <row r="491" spans="1:5" ht="18">
      <c r="A491" s="1535" t="s">
        <v>1417</v>
      </c>
      <c r="B491" s="1558" t="s">
        <v>1738</v>
      </c>
      <c r="C491" s="1540" t="s">
        <v>179</v>
      </c>
      <c r="E491" s="1541"/>
    </row>
    <row r="492" spans="1:5" ht="18.75" thickBot="1">
      <c r="A492" s="1535" t="s">
        <v>1418</v>
      </c>
      <c r="B492" s="1561" t="s">
        <v>1739</v>
      </c>
      <c r="C492" s="1540" t="s">
        <v>179</v>
      </c>
      <c r="E492" s="1541"/>
    </row>
    <row r="493" spans="1:5" ht="18">
      <c r="A493" s="1535" t="s">
        <v>1419</v>
      </c>
      <c r="B493" s="1562" t="s">
        <v>1740</v>
      </c>
      <c r="C493" s="1540" t="s">
        <v>179</v>
      </c>
      <c r="E493" s="1541"/>
    </row>
    <row r="494" spans="1:5" ht="18">
      <c r="A494" s="1535" t="s">
        <v>1420</v>
      </c>
      <c r="B494" s="1558" t="s">
        <v>1741</v>
      </c>
      <c r="C494" s="1540" t="s">
        <v>179</v>
      </c>
      <c r="E494" s="1541"/>
    </row>
    <row r="495" spans="1:5" ht="18">
      <c r="A495" s="1535" t="s">
        <v>1421</v>
      </c>
      <c r="B495" s="1558" t="s">
        <v>1742</v>
      </c>
      <c r="C495" s="1540" t="s">
        <v>179</v>
      </c>
      <c r="E495" s="1541"/>
    </row>
    <row r="496" spans="1:5" ht="18.75" thickBot="1">
      <c r="A496" s="1535" t="s">
        <v>1422</v>
      </c>
      <c r="B496" s="1561" t="s">
        <v>1743</v>
      </c>
      <c r="C496" s="1540" t="s">
        <v>179</v>
      </c>
      <c r="E496" s="1541"/>
    </row>
    <row r="497" spans="1:5" ht="18">
      <c r="A497" s="1535" t="s">
        <v>1423</v>
      </c>
      <c r="B497" s="1557" t="s">
        <v>1744</v>
      </c>
      <c r="C497" s="1540" t="s">
        <v>179</v>
      </c>
      <c r="E497" s="1541"/>
    </row>
    <row r="498" spans="1:5" ht="18">
      <c r="A498" s="1535" t="s">
        <v>1424</v>
      </c>
      <c r="B498" s="1558" t="s">
        <v>1745</v>
      </c>
      <c r="C498" s="1540" t="s">
        <v>179</v>
      </c>
      <c r="E498" s="1541"/>
    </row>
    <row r="499" spans="1:5" ht="18">
      <c r="A499" s="1535" t="s">
        <v>1425</v>
      </c>
      <c r="B499" s="1559" t="s">
        <v>1746</v>
      </c>
      <c r="C499" s="1540" t="s">
        <v>179</v>
      </c>
      <c r="E499" s="1541"/>
    </row>
    <row r="500" spans="1:5" ht="18">
      <c r="A500" s="1535" t="s">
        <v>1426</v>
      </c>
      <c r="B500" s="1558" t="s">
        <v>1747</v>
      </c>
      <c r="C500" s="1540" t="s">
        <v>179</v>
      </c>
      <c r="E500" s="1541"/>
    </row>
    <row r="501" spans="1:5" ht="18">
      <c r="A501" s="1535" t="s">
        <v>1427</v>
      </c>
      <c r="B501" s="1558" t="s">
        <v>1748</v>
      </c>
      <c r="C501" s="1540" t="s">
        <v>179</v>
      </c>
      <c r="E501" s="1541"/>
    </row>
    <row r="502" spans="1:5" ht="18">
      <c r="A502" s="1535" t="s">
        <v>1428</v>
      </c>
      <c r="B502" s="1558" t="s">
        <v>1749</v>
      </c>
      <c r="C502" s="1540" t="s">
        <v>179</v>
      </c>
      <c r="E502" s="1541"/>
    </row>
    <row r="503" spans="1:5" ht="18">
      <c r="A503" s="1535" t="s">
        <v>1429</v>
      </c>
      <c r="B503" s="1558" t="s">
        <v>1750</v>
      </c>
      <c r="C503" s="1540" t="s">
        <v>179</v>
      </c>
      <c r="E503" s="1541"/>
    </row>
    <row r="504" spans="1:5" ht="18.75" thickBot="1">
      <c r="A504" s="1535" t="s">
        <v>1430</v>
      </c>
      <c r="B504" s="1561" t="s">
        <v>1751</v>
      </c>
      <c r="C504" s="1540" t="s">
        <v>179</v>
      </c>
      <c r="E504" s="1541"/>
    </row>
    <row r="505" spans="1:5" ht="18">
      <c r="A505" s="1535" t="s">
        <v>1431</v>
      </c>
      <c r="B505" s="1557" t="s">
        <v>1752</v>
      </c>
      <c r="C505" s="1540" t="s">
        <v>179</v>
      </c>
      <c r="E505" s="1541"/>
    </row>
    <row r="506" spans="1:5" ht="18">
      <c r="A506" s="1535" t="s">
        <v>1432</v>
      </c>
      <c r="B506" s="1558" t="s">
        <v>1753</v>
      </c>
      <c r="C506" s="1540" t="s">
        <v>179</v>
      </c>
      <c r="E506" s="1541"/>
    </row>
    <row r="507" spans="1:5" ht="18">
      <c r="A507" s="1535" t="s">
        <v>1433</v>
      </c>
      <c r="B507" s="1558" t="s">
        <v>1754</v>
      </c>
      <c r="C507" s="1540" t="s">
        <v>179</v>
      </c>
      <c r="E507" s="1541"/>
    </row>
    <row r="508" spans="1:5" ht="18">
      <c r="A508" s="1535" t="s">
        <v>1434</v>
      </c>
      <c r="B508" s="1558" t="s">
        <v>1755</v>
      </c>
      <c r="C508" s="1540" t="s">
        <v>179</v>
      </c>
      <c r="E508" s="1541"/>
    </row>
    <row r="509" spans="1:5" ht="18">
      <c r="A509" s="1535" t="s">
        <v>1435</v>
      </c>
      <c r="B509" s="1559" t="s">
        <v>1756</v>
      </c>
      <c r="C509" s="1540" t="s">
        <v>179</v>
      </c>
      <c r="E509" s="1541"/>
    </row>
    <row r="510" spans="1:5" ht="18">
      <c r="A510" s="1535" t="s">
        <v>1436</v>
      </c>
      <c r="B510" s="1558" t="s">
        <v>1757</v>
      </c>
      <c r="C510" s="1540" t="s">
        <v>179</v>
      </c>
      <c r="E510" s="1541"/>
    </row>
    <row r="511" spans="1:5" ht="18.75" thickBot="1">
      <c r="A511" s="1535" t="s">
        <v>1437</v>
      </c>
      <c r="B511" s="1561" t="s">
        <v>1758</v>
      </c>
      <c r="C511" s="1540" t="s">
        <v>179</v>
      </c>
      <c r="E511" s="1541"/>
    </row>
    <row r="512" spans="1:5" ht="18">
      <c r="A512" s="1535" t="s">
        <v>1438</v>
      </c>
      <c r="B512" s="1557" t="s">
        <v>1759</v>
      </c>
      <c r="C512" s="1540" t="s">
        <v>179</v>
      </c>
      <c r="E512" s="1541"/>
    </row>
    <row r="513" spans="1:5" ht="18">
      <c r="A513" s="1535" t="s">
        <v>1439</v>
      </c>
      <c r="B513" s="1558" t="s">
        <v>1760</v>
      </c>
      <c r="C513" s="1540" t="s">
        <v>179</v>
      </c>
      <c r="E513" s="1541"/>
    </row>
    <row r="514" spans="1:5" ht="18">
      <c r="A514" s="1535" t="s">
        <v>1440</v>
      </c>
      <c r="B514" s="1558" t="s">
        <v>1761</v>
      </c>
      <c r="C514" s="1540" t="s">
        <v>179</v>
      </c>
      <c r="E514" s="1541"/>
    </row>
    <row r="515" spans="1:5" ht="18">
      <c r="A515" s="1535" t="s">
        <v>1441</v>
      </c>
      <c r="B515" s="1558" t="s">
        <v>1762</v>
      </c>
      <c r="C515" s="1540" t="s">
        <v>179</v>
      </c>
      <c r="E515" s="1541"/>
    </row>
    <row r="516" spans="1:5" ht="18">
      <c r="A516" s="1535" t="s">
        <v>1442</v>
      </c>
      <c r="B516" s="1559" t="s">
        <v>1763</v>
      </c>
      <c r="C516" s="1540" t="s">
        <v>179</v>
      </c>
      <c r="E516" s="1541"/>
    </row>
    <row r="517" spans="1:5" ht="18">
      <c r="A517" s="1535" t="s">
        <v>1443</v>
      </c>
      <c r="B517" s="1558" t="s">
        <v>1764</v>
      </c>
      <c r="C517" s="1540" t="s">
        <v>179</v>
      </c>
      <c r="E517" s="1541"/>
    </row>
    <row r="518" spans="1:5" ht="18">
      <c r="A518" s="1535" t="s">
        <v>1444</v>
      </c>
      <c r="B518" s="1558" t="s">
        <v>1765</v>
      </c>
      <c r="C518" s="1540" t="s">
        <v>179</v>
      </c>
      <c r="E518" s="1541"/>
    </row>
    <row r="519" spans="1:5" ht="18">
      <c r="A519" s="1535" t="s">
        <v>1445</v>
      </c>
      <c r="B519" s="1558" t="s">
        <v>1766</v>
      </c>
      <c r="C519" s="1540" t="s">
        <v>179</v>
      </c>
      <c r="E519" s="1541"/>
    </row>
    <row r="520" spans="1:5" ht="18.75" thickBot="1">
      <c r="A520" s="1535" t="s">
        <v>1446</v>
      </c>
      <c r="B520" s="1561" t="s">
        <v>1767</v>
      </c>
      <c r="C520" s="1540" t="s">
        <v>179</v>
      </c>
      <c r="E520" s="1541"/>
    </row>
    <row r="521" spans="1:5" ht="18">
      <c r="A521" s="1535" t="s">
        <v>1447</v>
      </c>
      <c r="B521" s="1557" t="s">
        <v>1768</v>
      </c>
      <c r="C521" s="1540" t="s">
        <v>179</v>
      </c>
      <c r="E521" s="1541"/>
    </row>
    <row r="522" spans="1:5" ht="18">
      <c r="A522" s="1535" t="s">
        <v>1448</v>
      </c>
      <c r="B522" s="1558" t="s">
        <v>1769</v>
      </c>
      <c r="C522" s="1540" t="s">
        <v>179</v>
      </c>
      <c r="E522" s="1541"/>
    </row>
    <row r="523" spans="1:5" ht="18">
      <c r="A523" s="1535" t="s">
        <v>1449</v>
      </c>
      <c r="B523" s="1559" t="s">
        <v>1770</v>
      </c>
      <c r="C523" s="1540" t="s">
        <v>179</v>
      </c>
      <c r="E523" s="1541"/>
    </row>
    <row r="524" spans="1:5" ht="18">
      <c r="A524" s="1535" t="s">
        <v>1450</v>
      </c>
      <c r="B524" s="1558" t="s">
        <v>1771</v>
      </c>
      <c r="C524" s="1540" t="s">
        <v>179</v>
      </c>
      <c r="E524" s="1541"/>
    </row>
    <row r="525" spans="1:5" ht="18">
      <c r="A525" s="1535" t="s">
        <v>1451</v>
      </c>
      <c r="B525" s="1558" t="s">
        <v>1772</v>
      </c>
      <c r="C525" s="1540" t="s">
        <v>179</v>
      </c>
      <c r="E525" s="1541"/>
    </row>
    <row r="526" spans="1:5" ht="18">
      <c r="A526" s="1535" t="s">
        <v>1452</v>
      </c>
      <c r="B526" s="1558" t="s">
        <v>1773</v>
      </c>
      <c r="C526" s="1540" t="s">
        <v>179</v>
      </c>
      <c r="E526" s="1541"/>
    </row>
    <row r="527" spans="1:5" ht="18">
      <c r="A527" s="1535" t="s">
        <v>1453</v>
      </c>
      <c r="B527" s="1558" t="s">
        <v>1774</v>
      </c>
      <c r="C527" s="1540" t="s">
        <v>179</v>
      </c>
      <c r="E527" s="1541"/>
    </row>
    <row r="528" spans="1:5" ht="18.75" thickBot="1">
      <c r="A528" s="1535" t="s">
        <v>1454</v>
      </c>
      <c r="B528" s="1561" t="s">
        <v>1775</v>
      </c>
      <c r="C528" s="1540" t="s">
        <v>179</v>
      </c>
      <c r="E528" s="1541"/>
    </row>
    <row r="529" spans="1:5" ht="18">
      <c r="A529" s="1535" t="s">
        <v>1455</v>
      </c>
      <c r="B529" s="1557" t="s">
        <v>1776</v>
      </c>
      <c r="C529" s="1540" t="s">
        <v>179</v>
      </c>
      <c r="E529" s="1541"/>
    </row>
    <row r="530" spans="1:5" ht="18">
      <c r="A530" s="1535" t="s">
        <v>1456</v>
      </c>
      <c r="B530" s="1558" t="s">
        <v>1777</v>
      </c>
      <c r="C530" s="1540" t="s">
        <v>179</v>
      </c>
      <c r="E530" s="1541"/>
    </row>
    <row r="531" spans="1:5" ht="18">
      <c r="A531" s="1535" t="s">
        <v>1457</v>
      </c>
      <c r="B531" s="1558" t="s">
        <v>1778</v>
      </c>
      <c r="C531" s="1540" t="s">
        <v>179</v>
      </c>
      <c r="E531" s="1541"/>
    </row>
    <row r="532" spans="1:5" ht="18">
      <c r="A532" s="1535" t="s">
        <v>1458</v>
      </c>
      <c r="B532" s="1558" t="s">
        <v>1779</v>
      </c>
      <c r="C532" s="1540" t="s">
        <v>179</v>
      </c>
      <c r="E532" s="1541"/>
    </row>
    <row r="533" spans="1:5" ht="18">
      <c r="A533" s="1535" t="s">
        <v>1459</v>
      </c>
      <c r="B533" s="1558" t="s">
        <v>1780</v>
      </c>
      <c r="C533" s="1540" t="s">
        <v>179</v>
      </c>
      <c r="E533" s="1541"/>
    </row>
    <row r="534" spans="1:5" ht="18">
      <c r="A534" s="1535" t="s">
        <v>1460</v>
      </c>
      <c r="B534" s="1558" t="s">
        <v>1781</v>
      </c>
      <c r="C534" s="1540" t="s">
        <v>179</v>
      </c>
      <c r="E534" s="1541"/>
    </row>
    <row r="535" spans="1:5" ht="18">
      <c r="A535" s="1535" t="s">
        <v>1461</v>
      </c>
      <c r="B535" s="1558" t="s">
        <v>1782</v>
      </c>
      <c r="C535" s="1540" t="s">
        <v>179</v>
      </c>
      <c r="E535" s="1541"/>
    </row>
    <row r="536" spans="1:5" ht="18">
      <c r="A536" s="1535" t="s">
        <v>1462</v>
      </c>
      <c r="B536" s="1558" t="s">
        <v>1783</v>
      </c>
      <c r="C536" s="1540" t="s">
        <v>179</v>
      </c>
      <c r="E536" s="1541"/>
    </row>
    <row r="537" spans="1:5" ht="18">
      <c r="A537" s="1535" t="s">
        <v>1463</v>
      </c>
      <c r="B537" s="1559" t="s">
        <v>1784</v>
      </c>
      <c r="C537" s="1540" t="s">
        <v>179</v>
      </c>
      <c r="E537" s="1541"/>
    </row>
    <row r="538" spans="1:5" ht="18">
      <c r="A538" s="1535" t="s">
        <v>1464</v>
      </c>
      <c r="B538" s="1558" t="s">
        <v>1785</v>
      </c>
      <c r="C538" s="1540" t="s">
        <v>179</v>
      </c>
      <c r="E538" s="1541"/>
    </row>
    <row r="539" spans="1:5" ht="18.75" thickBot="1">
      <c r="A539" s="1535" t="s">
        <v>1465</v>
      </c>
      <c r="B539" s="1561" t="s">
        <v>1786</v>
      </c>
      <c r="C539" s="1540" t="s">
        <v>179</v>
      </c>
      <c r="E539" s="1541"/>
    </row>
    <row r="540" spans="1:5" ht="18">
      <c r="A540" s="1535" t="s">
        <v>1466</v>
      </c>
      <c r="B540" s="1557" t="s">
        <v>1787</v>
      </c>
      <c r="C540" s="1540" t="s">
        <v>179</v>
      </c>
      <c r="E540" s="1541"/>
    </row>
    <row r="541" spans="1:5" ht="18">
      <c r="A541" s="1535" t="s">
        <v>1467</v>
      </c>
      <c r="B541" s="1558" t="s">
        <v>1788</v>
      </c>
      <c r="C541" s="1540" t="s">
        <v>179</v>
      </c>
      <c r="E541" s="1541"/>
    </row>
    <row r="542" spans="1:5" ht="18">
      <c r="A542" s="1535" t="s">
        <v>1468</v>
      </c>
      <c r="B542" s="1558" t="s">
        <v>1789</v>
      </c>
      <c r="C542" s="1540" t="s">
        <v>179</v>
      </c>
      <c r="E542" s="1541"/>
    </row>
    <row r="543" spans="1:5" ht="18">
      <c r="A543" s="1535" t="s">
        <v>1469</v>
      </c>
      <c r="B543" s="1558" t="s">
        <v>1790</v>
      </c>
      <c r="C543" s="1540" t="s">
        <v>179</v>
      </c>
      <c r="E543" s="1541"/>
    </row>
    <row r="544" spans="1:5" ht="18">
      <c r="A544" s="1535" t="s">
        <v>1470</v>
      </c>
      <c r="B544" s="1558" t="s">
        <v>1791</v>
      </c>
      <c r="C544" s="1540" t="s">
        <v>179</v>
      </c>
      <c r="E544" s="1541"/>
    </row>
    <row r="545" spans="1:5" ht="18">
      <c r="A545" s="1535" t="s">
        <v>1471</v>
      </c>
      <c r="B545" s="1559" t="s">
        <v>1792</v>
      </c>
      <c r="C545" s="1540" t="s">
        <v>179</v>
      </c>
      <c r="E545" s="1541"/>
    </row>
    <row r="546" spans="1:5" ht="18">
      <c r="A546" s="1535" t="s">
        <v>1472</v>
      </c>
      <c r="B546" s="1558" t="s">
        <v>1793</v>
      </c>
      <c r="C546" s="1540" t="s">
        <v>179</v>
      </c>
      <c r="E546" s="1541"/>
    </row>
    <row r="547" spans="1:5" ht="18">
      <c r="A547" s="1535" t="s">
        <v>1473</v>
      </c>
      <c r="B547" s="1558" t="s">
        <v>1794</v>
      </c>
      <c r="C547" s="1540" t="s">
        <v>179</v>
      </c>
      <c r="E547" s="1541"/>
    </row>
    <row r="548" spans="1:5" ht="18">
      <c r="A548" s="1535" t="s">
        <v>1474</v>
      </c>
      <c r="B548" s="1558" t="s">
        <v>1795</v>
      </c>
      <c r="C548" s="1540" t="s">
        <v>179</v>
      </c>
      <c r="E548" s="1541"/>
    </row>
    <row r="549" spans="1:5" ht="18">
      <c r="A549" s="1535" t="s">
        <v>1475</v>
      </c>
      <c r="B549" s="1558" t="s">
        <v>1796</v>
      </c>
      <c r="C549" s="1540" t="s">
        <v>179</v>
      </c>
      <c r="E549" s="1541"/>
    </row>
    <row r="550" spans="1:5" ht="18">
      <c r="A550" s="1535" t="s">
        <v>1476</v>
      </c>
      <c r="B550" s="1563" t="s">
        <v>1797</v>
      </c>
      <c r="C550" s="1540" t="s">
        <v>179</v>
      </c>
      <c r="E550" s="1541"/>
    </row>
    <row r="551" spans="1:5" ht="18.75" thickBot="1">
      <c r="A551" s="1535" t="s">
        <v>1477</v>
      </c>
      <c r="B551" s="1561" t="s">
        <v>1798</v>
      </c>
      <c r="C551" s="1540" t="s">
        <v>179</v>
      </c>
      <c r="E551" s="1541"/>
    </row>
    <row r="552" spans="1:5" ht="18">
      <c r="A552" s="1535" t="s">
        <v>1478</v>
      </c>
      <c r="B552" s="1557" t="s">
        <v>1799</v>
      </c>
      <c r="C552" s="1540" t="s">
        <v>179</v>
      </c>
      <c r="E552" s="1541"/>
    </row>
    <row r="553" spans="1:5" ht="18">
      <c r="A553" s="1535" t="s">
        <v>1479</v>
      </c>
      <c r="B553" s="1558" t="s">
        <v>1800</v>
      </c>
      <c r="C553" s="1540" t="s">
        <v>179</v>
      </c>
      <c r="E553" s="1541"/>
    </row>
    <row r="554" spans="1:5" ht="18">
      <c r="A554" s="1535" t="s">
        <v>1480</v>
      </c>
      <c r="B554" s="1558" t="s">
        <v>1801</v>
      </c>
      <c r="C554" s="1540" t="s">
        <v>179</v>
      </c>
      <c r="E554" s="1541"/>
    </row>
    <row r="555" spans="1:5" ht="18">
      <c r="A555" s="1535" t="s">
        <v>1481</v>
      </c>
      <c r="B555" s="1559" t="s">
        <v>1802</v>
      </c>
      <c r="C555" s="1540" t="s">
        <v>179</v>
      </c>
      <c r="E555" s="1541"/>
    </row>
    <row r="556" spans="1:5" ht="18">
      <c r="A556" s="1535" t="s">
        <v>1482</v>
      </c>
      <c r="B556" s="1558" t="s">
        <v>1803</v>
      </c>
      <c r="C556" s="1540" t="s">
        <v>179</v>
      </c>
      <c r="E556" s="1541"/>
    </row>
    <row r="557" spans="1:5" ht="18.75" thickBot="1">
      <c r="A557" s="1535" t="s">
        <v>1483</v>
      </c>
      <c r="B557" s="1561" t="s">
        <v>1804</v>
      </c>
      <c r="C557" s="1540" t="s">
        <v>179</v>
      </c>
      <c r="E557" s="1541"/>
    </row>
    <row r="558" spans="1:5" ht="18">
      <c r="A558" s="1535" t="s">
        <v>1484</v>
      </c>
      <c r="B558" s="1564" t="s">
        <v>1805</v>
      </c>
      <c r="C558" s="1540" t="s">
        <v>179</v>
      </c>
      <c r="E558" s="1541"/>
    </row>
    <row r="559" spans="1:5" ht="18">
      <c r="A559" s="1535" t="s">
        <v>1485</v>
      </c>
      <c r="B559" s="1558" t="s">
        <v>1806</v>
      </c>
      <c r="C559" s="1540" t="s">
        <v>179</v>
      </c>
      <c r="E559" s="1541"/>
    </row>
    <row r="560" spans="1:5" ht="18">
      <c r="A560" s="1535" t="s">
        <v>1486</v>
      </c>
      <c r="B560" s="1558" t="s">
        <v>1807</v>
      </c>
      <c r="C560" s="1540" t="s">
        <v>179</v>
      </c>
      <c r="E560" s="1541"/>
    </row>
    <row r="561" spans="1:5" ht="18">
      <c r="A561" s="1535" t="s">
        <v>1487</v>
      </c>
      <c r="B561" s="1558" t="s">
        <v>1808</v>
      </c>
      <c r="C561" s="1540" t="s">
        <v>179</v>
      </c>
      <c r="E561" s="1541"/>
    </row>
    <row r="562" spans="1:5" ht="18">
      <c r="A562" s="1535" t="s">
        <v>1488</v>
      </c>
      <c r="B562" s="1558" t="s">
        <v>1809</v>
      </c>
      <c r="C562" s="1540" t="s">
        <v>179</v>
      </c>
      <c r="E562" s="1541"/>
    </row>
    <row r="563" spans="1:5" ht="18">
      <c r="A563" s="1535" t="s">
        <v>1489</v>
      </c>
      <c r="B563" s="1558" t="s">
        <v>1810</v>
      </c>
      <c r="C563" s="1540" t="s">
        <v>179</v>
      </c>
      <c r="E563" s="1541"/>
    </row>
    <row r="564" spans="1:5" ht="18">
      <c r="A564" s="1535" t="s">
        <v>1490</v>
      </c>
      <c r="B564" s="1558" t="s">
        <v>1811</v>
      </c>
      <c r="C564" s="1540" t="s">
        <v>179</v>
      </c>
      <c r="E564" s="1541"/>
    </row>
    <row r="565" spans="1:5" ht="18">
      <c r="A565" s="1535" t="s">
        <v>1491</v>
      </c>
      <c r="B565" s="1559" t="s">
        <v>1812</v>
      </c>
      <c r="C565" s="1540" t="s">
        <v>179</v>
      </c>
      <c r="E565" s="1541"/>
    </row>
    <row r="566" spans="1:5" ht="18">
      <c r="A566" s="1535" t="s">
        <v>1492</v>
      </c>
      <c r="B566" s="1558" t="s">
        <v>1813</v>
      </c>
      <c r="C566" s="1540" t="s">
        <v>179</v>
      </c>
      <c r="E566" s="1541"/>
    </row>
    <row r="567" spans="1:5" ht="18">
      <c r="A567" s="1535" t="s">
        <v>1493</v>
      </c>
      <c r="B567" s="1558" t="s">
        <v>1814</v>
      </c>
      <c r="C567" s="1540" t="s">
        <v>179</v>
      </c>
      <c r="E567" s="1541"/>
    </row>
    <row r="568" spans="1:5" ht="18.75" thickBot="1">
      <c r="A568" s="1535" t="s">
        <v>1494</v>
      </c>
      <c r="B568" s="1561" t="s">
        <v>1815</v>
      </c>
      <c r="C568" s="1540" t="s">
        <v>179</v>
      </c>
      <c r="E568" s="1541"/>
    </row>
    <row r="569" spans="1:5" ht="18">
      <c r="A569" s="1535" t="s">
        <v>1495</v>
      </c>
      <c r="B569" s="1564" t="s">
        <v>1816</v>
      </c>
      <c r="C569" s="1540" t="s">
        <v>179</v>
      </c>
      <c r="E569" s="1541"/>
    </row>
    <row r="570" spans="1:5" ht="18">
      <c r="A570" s="1535" t="s">
        <v>1496</v>
      </c>
      <c r="B570" s="1558" t="s">
        <v>1817</v>
      </c>
      <c r="C570" s="1540" t="s">
        <v>179</v>
      </c>
      <c r="E570" s="1541"/>
    </row>
    <row r="571" spans="1:5" ht="18">
      <c r="A571" s="1535" t="s">
        <v>1497</v>
      </c>
      <c r="B571" s="1558" t="s">
        <v>1818</v>
      </c>
      <c r="C571" s="1540" t="s">
        <v>179</v>
      </c>
      <c r="E571" s="1541"/>
    </row>
    <row r="572" spans="1:5" ht="18">
      <c r="A572" s="1535" t="s">
        <v>1498</v>
      </c>
      <c r="B572" s="1558" t="s">
        <v>1819</v>
      </c>
      <c r="C572" s="1540" t="s">
        <v>179</v>
      </c>
      <c r="E572" s="1541"/>
    </row>
    <row r="573" spans="1:5" ht="18">
      <c r="A573" s="1535" t="s">
        <v>1499</v>
      </c>
      <c r="B573" s="1558" t="s">
        <v>1820</v>
      </c>
      <c r="C573" s="1540" t="s">
        <v>179</v>
      </c>
      <c r="E573" s="1541"/>
    </row>
    <row r="574" spans="1:5" ht="18">
      <c r="A574" s="1535" t="s">
        <v>1500</v>
      </c>
      <c r="B574" s="1558" t="s">
        <v>1821</v>
      </c>
      <c r="C574" s="1540" t="s">
        <v>179</v>
      </c>
      <c r="E574" s="1541"/>
    </row>
    <row r="575" spans="1:5" ht="18">
      <c r="A575" s="1535" t="s">
        <v>1501</v>
      </c>
      <c r="B575" s="1558" t="s">
        <v>1822</v>
      </c>
      <c r="C575" s="1540" t="s">
        <v>179</v>
      </c>
      <c r="E575" s="1541"/>
    </row>
    <row r="576" spans="1:5" ht="18">
      <c r="A576" s="1535" t="s">
        <v>1502</v>
      </c>
      <c r="B576" s="1558" t="s">
        <v>1823</v>
      </c>
      <c r="C576" s="1540" t="s">
        <v>179</v>
      </c>
      <c r="E576" s="1541"/>
    </row>
    <row r="577" spans="1:5" ht="18">
      <c r="A577" s="1535" t="s">
        <v>1503</v>
      </c>
      <c r="B577" s="1559" t="s">
        <v>1824</v>
      </c>
      <c r="C577" s="1540" t="s">
        <v>179</v>
      </c>
      <c r="E577" s="1541"/>
    </row>
    <row r="578" spans="1:5" ht="18">
      <c r="A578" s="1535" t="s">
        <v>1504</v>
      </c>
      <c r="B578" s="1558" t="s">
        <v>1825</v>
      </c>
      <c r="C578" s="1540" t="s">
        <v>179</v>
      </c>
      <c r="E578" s="1541"/>
    </row>
    <row r="579" spans="1:5" ht="18">
      <c r="A579" s="1535" t="s">
        <v>1505</v>
      </c>
      <c r="B579" s="1558" t="s">
        <v>1826</v>
      </c>
      <c r="C579" s="1540" t="s">
        <v>179</v>
      </c>
      <c r="E579" s="1541"/>
    </row>
    <row r="580" spans="1:5" ht="18">
      <c r="A580" s="1535" t="s">
        <v>1506</v>
      </c>
      <c r="B580" s="1558" t="s">
        <v>1827</v>
      </c>
      <c r="C580" s="1540" t="s">
        <v>179</v>
      </c>
      <c r="E580" s="1541"/>
    </row>
    <row r="581" spans="1:5" ht="18">
      <c r="A581" s="1535" t="s">
        <v>1507</v>
      </c>
      <c r="B581" s="1558" t="s">
        <v>1828</v>
      </c>
      <c r="C581" s="1540" t="s">
        <v>179</v>
      </c>
      <c r="E581" s="1541"/>
    </row>
    <row r="582" spans="1:5" ht="18">
      <c r="A582" s="1535" t="s">
        <v>1508</v>
      </c>
      <c r="B582" s="1558" t="s">
        <v>1829</v>
      </c>
      <c r="C582" s="1540" t="s">
        <v>179</v>
      </c>
      <c r="E582" s="1541"/>
    </row>
    <row r="583" spans="1:5" ht="18">
      <c r="A583" s="1535" t="s">
        <v>1509</v>
      </c>
      <c r="B583" s="1558" t="s">
        <v>1830</v>
      </c>
      <c r="C583" s="1540" t="s">
        <v>179</v>
      </c>
      <c r="E583" s="1541"/>
    </row>
    <row r="584" spans="1:5" ht="18">
      <c r="A584" s="1535" t="s">
        <v>1510</v>
      </c>
      <c r="B584" s="1558" t="s">
        <v>1831</v>
      </c>
      <c r="C584" s="1540" t="s">
        <v>179</v>
      </c>
      <c r="E584" s="1541"/>
    </row>
    <row r="585" spans="1:5" ht="18">
      <c r="A585" s="1535" t="s">
        <v>1511</v>
      </c>
      <c r="B585" s="1558" t="s">
        <v>1832</v>
      </c>
      <c r="C585" s="1540" t="s">
        <v>179</v>
      </c>
      <c r="E585" s="1541"/>
    </row>
    <row r="586" spans="1:5" ht="18.75" thickBot="1">
      <c r="A586" s="1535" t="s">
        <v>1512</v>
      </c>
      <c r="B586" s="1565" t="s">
        <v>1833</v>
      </c>
      <c r="C586" s="1540" t="s">
        <v>179</v>
      </c>
      <c r="E586" s="1541"/>
    </row>
    <row r="587" spans="1:5" ht="18.75">
      <c r="A587" s="1535" t="s">
        <v>1513</v>
      </c>
      <c r="B587" s="1557" t="s">
        <v>1834</v>
      </c>
      <c r="C587" s="1540" t="s">
        <v>179</v>
      </c>
      <c r="E587" s="1541"/>
    </row>
    <row r="588" spans="1:5" ht="18.75">
      <c r="A588" s="1535" t="s">
        <v>1514</v>
      </c>
      <c r="B588" s="1558" t="s">
        <v>1835</v>
      </c>
      <c r="C588" s="1540" t="s">
        <v>179</v>
      </c>
      <c r="E588" s="1541"/>
    </row>
    <row r="589" spans="1:5" ht="18.75">
      <c r="A589" s="1535" t="s">
        <v>1515</v>
      </c>
      <c r="B589" s="1558" t="s">
        <v>1836</v>
      </c>
      <c r="C589" s="1540" t="s">
        <v>179</v>
      </c>
      <c r="E589" s="1541"/>
    </row>
    <row r="590" spans="1:5" ht="18.75">
      <c r="A590" s="1535" t="s">
        <v>1516</v>
      </c>
      <c r="B590" s="1558" t="s">
        <v>1837</v>
      </c>
      <c r="C590" s="1540" t="s">
        <v>179</v>
      </c>
      <c r="E590" s="1541"/>
    </row>
    <row r="591" spans="1:5" ht="19.5">
      <c r="A591" s="1535" t="s">
        <v>1517</v>
      </c>
      <c r="B591" s="1559" t="s">
        <v>1838</v>
      </c>
      <c r="C591" s="1540" t="s">
        <v>179</v>
      </c>
      <c r="E591" s="1541"/>
    </row>
    <row r="592" spans="1:5" ht="18.75">
      <c r="A592" s="1535" t="s">
        <v>1518</v>
      </c>
      <c r="B592" s="1558" t="s">
        <v>1839</v>
      </c>
      <c r="C592" s="1540" t="s">
        <v>179</v>
      </c>
      <c r="E592" s="1541"/>
    </row>
    <row r="593" spans="1:5" ht="19.5" thickBot="1">
      <c r="A593" s="1535" t="s">
        <v>1519</v>
      </c>
      <c r="B593" s="1561" t="s">
        <v>1840</v>
      </c>
      <c r="C593" s="1540" t="s">
        <v>179</v>
      </c>
      <c r="E593" s="1541"/>
    </row>
    <row r="594" spans="1:5" ht="18.75">
      <c r="A594" s="1535" t="s">
        <v>1520</v>
      </c>
      <c r="B594" s="1557" t="s">
        <v>1841</v>
      </c>
      <c r="C594" s="1540" t="s">
        <v>179</v>
      </c>
      <c r="E594" s="1541"/>
    </row>
    <row r="595" spans="1:5" ht="18.75">
      <c r="A595" s="1535" t="s">
        <v>1521</v>
      </c>
      <c r="B595" s="1558" t="s">
        <v>1700</v>
      </c>
      <c r="C595" s="1540" t="s">
        <v>179</v>
      </c>
      <c r="E595" s="1541"/>
    </row>
    <row r="596" spans="1:5" ht="18.75">
      <c r="A596" s="1535" t="s">
        <v>1522</v>
      </c>
      <c r="B596" s="1558" t="s">
        <v>1842</v>
      </c>
      <c r="C596" s="1540" t="s">
        <v>179</v>
      </c>
      <c r="E596" s="1541"/>
    </row>
    <row r="597" spans="1:5" ht="18.75">
      <c r="A597" s="1535" t="s">
        <v>1523</v>
      </c>
      <c r="B597" s="1558" t="s">
        <v>1843</v>
      </c>
      <c r="C597" s="1540" t="s">
        <v>179</v>
      </c>
      <c r="E597" s="1541"/>
    </row>
    <row r="598" spans="1:5" ht="18.75">
      <c r="A598" s="1535" t="s">
        <v>1524</v>
      </c>
      <c r="B598" s="1558" t="s">
        <v>1844</v>
      </c>
      <c r="C598" s="1540" t="s">
        <v>179</v>
      </c>
      <c r="E598" s="1541"/>
    </row>
    <row r="599" spans="1:5" ht="19.5">
      <c r="A599" s="1535" t="s">
        <v>1525</v>
      </c>
      <c r="B599" s="1559" t="s">
        <v>1845</v>
      </c>
      <c r="C599" s="1540" t="s">
        <v>179</v>
      </c>
      <c r="E599" s="1541"/>
    </row>
    <row r="600" spans="1:5" ht="18.75">
      <c r="A600" s="1535" t="s">
        <v>1526</v>
      </c>
      <c r="B600" s="1558" t="s">
        <v>1846</v>
      </c>
      <c r="C600" s="1540" t="s">
        <v>179</v>
      </c>
      <c r="E600" s="1541"/>
    </row>
    <row r="601" spans="1:5" ht="19.5" thickBot="1">
      <c r="A601" s="1535" t="s">
        <v>1527</v>
      </c>
      <c r="B601" s="1561" t="s">
        <v>1847</v>
      </c>
      <c r="C601" s="1540" t="s">
        <v>179</v>
      </c>
      <c r="E601" s="1541"/>
    </row>
    <row r="602" spans="1:5" ht="18.75">
      <c r="A602" s="1535" t="s">
        <v>1528</v>
      </c>
      <c r="B602" s="1557" t="s">
        <v>1848</v>
      </c>
      <c r="C602" s="1540" t="s">
        <v>179</v>
      </c>
      <c r="E602" s="1541"/>
    </row>
    <row r="603" spans="1:5" ht="18.75">
      <c r="A603" s="1535" t="s">
        <v>1529</v>
      </c>
      <c r="B603" s="1558" t="s">
        <v>1849</v>
      </c>
      <c r="C603" s="1540" t="s">
        <v>179</v>
      </c>
      <c r="E603" s="1541"/>
    </row>
    <row r="604" spans="1:5" ht="18.75">
      <c r="A604" s="1535" t="s">
        <v>1530</v>
      </c>
      <c r="B604" s="1558" t="s">
        <v>1850</v>
      </c>
      <c r="C604" s="1540" t="s">
        <v>179</v>
      </c>
      <c r="E604" s="1541"/>
    </row>
    <row r="605" spans="1:5" ht="18.75">
      <c r="A605" s="1535" t="s">
        <v>1531</v>
      </c>
      <c r="B605" s="1558" t="s">
        <v>1851</v>
      </c>
      <c r="C605" s="1540" t="s">
        <v>179</v>
      </c>
      <c r="E605" s="1541"/>
    </row>
    <row r="606" spans="1:5" ht="19.5">
      <c r="A606" s="1535" t="s">
        <v>1532</v>
      </c>
      <c r="B606" s="1559" t="s">
        <v>1852</v>
      </c>
      <c r="C606" s="1540" t="s">
        <v>179</v>
      </c>
      <c r="E606" s="1541"/>
    </row>
    <row r="607" spans="1:5" ht="18.75">
      <c r="A607" s="1535" t="s">
        <v>1533</v>
      </c>
      <c r="B607" s="1558" t="s">
        <v>1853</v>
      </c>
      <c r="C607" s="1540" t="s">
        <v>179</v>
      </c>
      <c r="E607" s="1541"/>
    </row>
    <row r="608" spans="1:5" ht="19.5" thickBot="1">
      <c r="A608" s="1535" t="s">
        <v>1534</v>
      </c>
      <c r="B608" s="1561" t="s">
        <v>1854</v>
      </c>
      <c r="C608" s="1540" t="s">
        <v>179</v>
      </c>
      <c r="E608" s="1541"/>
    </row>
    <row r="609" spans="1:5" ht="18.75">
      <c r="A609" s="1535" t="s">
        <v>1535</v>
      </c>
      <c r="B609" s="1557" t="s">
        <v>1855</v>
      </c>
      <c r="C609" s="1540" t="s">
        <v>179</v>
      </c>
      <c r="E609" s="1541"/>
    </row>
    <row r="610" spans="1:5" ht="18.75">
      <c r="A610" s="1535" t="s">
        <v>1536</v>
      </c>
      <c r="B610" s="1558" t="s">
        <v>1856</v>
      </c>
      <c r="C610" s="1540" t="s">
        <v>179</v>
      </c>
      <c r="E610" s="1541"/>
    </row>
    <row r="611" spans="1:5" ht="19.5">
      <c r="A611" s="1535" t="s">
        <v>1537</v>
      </c>
      <c r="B611" s="1559" t="s">
        <v>1857</v>
      </c>
      <c r="C611" s="1540" t="s">
        <v>179</v>
      </c>
      <c r="E611" s="1541"/>
    </row>
    <row r="612" spans="1:5" ht="19.5" thickBot="1">
      <c r="A612" s="1535" t="s">
        <v>1538</v>
      </c>
      <c r="B612" s="1561" t="s">
        <v>1858</v>
      </c>
      <c r="C612" s="1540" t="s">
        <v>179</v>
      </c>
      <c r="E612" s="1541"/>
    </row>
    <row r="613" spans="1:5" ht="18.75">
      <c r="A613" s="1535" t="s">
        <v>1539</v>
      </c>
      <c r="B613" s="1557" t="s">
        <v>1859</v>
      </c>
      <c r="C613" s="1540" t="s">
        <v>179</v>
      </c>
      <c r="E613" s="1541"/>
    </row>
    <row r="614" spans="1:5" ht="18.75">
      <c r="A614" s="1535" t="s">
        <v>1540</v>
      </c>
      <c r="B614" s="1558" t="s">
        <v>1860</v>
      </c>
      <c r="C614" s="1540" t="s">
        <v>179</v>
      </c>
      <c r="E614" s="1541"/>
    </row>
    <row r="615" spans="1:5" ht="18.75">
      <c r="A615" s="1535" t="s">
        <v>1541</v>
      </c>
      <c r="B615" s="1558" t="s">
        <v>1861</v>
      </c>
      <c r="C615" s="1540" t="s">
        <v>179</v>
      </c>
      <c r="E615" s="1541"/>
    </row>
    <row r="616" spans="1:5" ht="18.75">
      <c r="A616" s="1535" t="s">
        <v>1542</v>
      </c>
      <c r="B616" s="1558" t="s">
        <v>1862</v>
      </c>
      <c r="C616" s="1540" t="s">
        <v>179</v>
      </c>
      <c r="E616" s="1541"/>
    </row>
    <row r="617" spans="1:5" ht="18.75">
      <c r="A617" s="1535" t="s">
        <v>1543</v>
      </c>
      <c r="B617" s="1558" t="s">
        <v>1863</v>
      </c>
      <c r="C617" s="1540" t="s">
        <v>179</v>
      </c>
      <c r="E617" s="1541"/>
    </row>
    <row r="618" spans="1:5" ht="18.75">
      <c r="A618" s="1535" t="s">
        <v>1544</v>
      </c>
      <c r="B618" s="1558" t="s">
        <v>1864</v>
      </c>
      <c r="C618" s="1540" t="s">
        <v>179</v>
      </c>
      <c r="E618" s="1541"/>
    </row>
    <row r="619" spans="1:5" ht="18.75">
      <c r="A619" s="1535" t="s">
        <v>1545</v>
      </c>
      <c r="B619" s="1558" t="s">
        <v>1865</v>
      </c>
      <c r="C619" s="1540" t="s">
        <v>179</v>
      </c>
      <c r="E619" s="1541"/>
    </row>
    <row r="620" spans="1:5" ht="18.75">
      <c r="A620" s="1535" t="s">
        <v>1546</v>
      </c>
      <c r="B620" s="1558" t="s">
        <v>1866</v>
      </c>
      <c r="C620" s="1540" t="s">
        <v>179</v>
      </c>
      <c r="E620" s="1541"/>
    </row>
    <row r="621" spans="1:5" ht="19.5">
      <c r="A621" s="1535" t="s">
        <v>1547</v>
      </c>
      <c r="B621" s="1559" t="s">
        <v>1867</v>
      </c>
      <c r="C621" s="1540" t="s">
        <v>179</v>
      </c>
      <c r="E621" s="1541"/>
    </row>
    <row r="622" spans="1:5" ht="19.5" thickBot="1">
      <c r="A622" s="1535" t="s">
        <v>1548</v>
      </c>
      <c r="B622" s="1561" t="s">
        <v>1868</v>
      </c>
      <c r="C622" s="1540" t="s">
        <v>179</v>
      </c>
      <c r="E622" s="1541"/>
    </row>
    <row r="623" spans="1:5" ht="18.75">
      <c r="A623" s="1535" t="s">
        <v>1549</v>
      </c>
      <c r="B623" s="1557" t="s">
        <v>314</v>
      </c>
      <c r="C623" s="1540" t="s">
        <v>179</v>
      </c>
      <c r="E623" s="1541"/>
    </row>
    <row r="624" spans="1:5" ht="18.75">
      <c r="A624" s="1535" t="s">
        <v>1550</v>
      </c>
      <c r="B624" s="1558" t="s">
        <v>315</v>
      </c>
      <c r="C624" s="1540" t="s">
        <v>179</v>
      </c>
      <c r="E624" s="1541"/>
    </row>
    <row r="625" spans="1:5" ht="18.75">
      <c r="A625" s="1535" t="s">
        <v>1551</v>
      </c>
      <c r="B625" s="1558" t="s">
        <v>316</v>
      </c>
      <c r="C625" s="1540" t="s">
        <v>179</v>
      </c>
      <c r="E625" s="1541"/>
    </row>
    <row r="626" spans="1:5" ht="18.75">
      <c r="A626" s="1535" t="s">
        <v>1552</v>
      </c>
      <c r="B626" s="1558" t="s">
        <v>317</v>
      </c>
      <c r="C626" s="1540" t="s">
        <v>179</v>
      </c>
      <c r="E626" s="1541"/>
    </row>
    <row r="627" spans="1:5" ht="18.75">
      <c r="A627" s="1535" t="s">
        <v>1553</v>
      </c>
      <c r="B627" s="1558" t="s">
        <v>318</v>
      </c>
      <c r="C627" s="1540" t="s">
        <v>179</v>
      </c>
      <c r="E627" s="1541"/>
    </row>
    <row r="628" spans="1:5" ht="18.75">
      <c r="A628" s="1535" t="s">
        <v>1554</v>
      </c>
      <c r="B628" s="1558" t="s">
        <v>319</v>
      </c>
      <c r="C628" s="1540" t="s">
        <v>179</v>
      </c>
      <c r="E628" s="1541"/>
    </row>
    <row r="629" spans="1:5" ht="18.75">
      <c r="A629" s="1535" t="s">
        <v>1555</v>
      </c>
      <c r="B629" s="1558" t="s">
        <v>320</v>
      </c>
      <c r="C629" s="1540" t="s">
        <v>179</v>
      </c>
      <c r="E629" s="1541"/>
    </row>
    <row r="630" spans="1:5" ht="18.75">
      <c r="A630" s="1535" t="s">
        <v>1556</v>
      </c>
      <c r="B630" s="1558" t="s">
        <v>321</v>
      </c>
      <c r="C630" s="1540" t="s">
        <v>179</v>
      </c>
      <c r="E630" s="1541"/>
    </row>
    <row r="631" spans="1:5" ht="18.75">
      <c r="A631" s="1535" t="s">
        <v>1557</v>
      </c>
      <c r="B631" s="1558" t="s">
        <v>743</v>
      </c>
      <c r="C631" s="1540" t="s">
        <v>179</v>
      </c>
      <c r="E631" s="1541"/>
    </row>
    <row r="632" spans="1:5" ht="18.75">
      <c r="A632" s="1535" t="s">
        <v>1558</v>
      </c>
      <c r="B632" s="1558" t="s">
        <v>744</v>
      </c>
      <c r="C632" s="1540" t="s">
        <v>179</v>
      </c>
      <c r="E632" s="1541"/>
    </row>
    <row r="633" spans="1:5" ht="18.75">
      <c r="A633" s="1535" t="s">
        <v>1559</v>
      </c>
      <c r="B633" s="1558" t="s">
        <v>745</v>
      </c>
      <c r="C633" s="1540" t="s">
        <v>179</v>
      </c>
      <c r="E633" s="1541"/>
    </row>
    <row r="634" spans="1:5" ht="18.75">
      <c r="A634" s="1535" t="s">
        <v>1560</v>
      </c>
      <c r="B634" s="1558" t="s">
        <v>746</v>
      </c>
      <c r="C634" s="1540" t="s">
        <v>179</v>
      </c>
      <c r="E634" s="1541"/>
    </row>
    <row r="635" spans="1:5" ht="18.75">
      <c r="A635" s="1535" t="s">
        <v>1561</v>
      </c>
      <c r="B635" s="1558" t="s">
        <v>747</v>
      </c>
      <c r="C635" s="1540" t="s">
        <v>179</v>
      </c>
      <c r="E635" s="1541"/>
    </row>
    <row r="636" spans="1:5" ht="18.75">
      <c r="A636" s="1535" t="s">
        <v>1562</v>
      </c>
      <c r="B636" s="1558" t="s">
        <v>748</v>
      </c>
      <c r="C636" s="1540" t="s">
        <v>179</v>
      </c>
      <c r="E636" s="1541"/>
    </row>
    <row r="637" spans="1:5" ht="18.75">
      <c r="A637" s="1535" t="s">
        <v>1563</v>
      </c>
      <c r="B637" s="1558" t="s">
        <v>749</v>
      </c>
      <c r="C637" s="1540" t="s">
        <v>179</v>
      </c>
      <c r="E637" s="1541"/>
    </row>
    <row r="638" spans="1:5" ht="18.75">
      <c r="A638" s="1535" t="s">
        <v>1564</v>
      </c>
      <c r="B638" s="1558" t="s">
        <v>750</v>
      </c>
      <c r="C638" s="1540" t="s">
        <v>179</v>
      </c>
      <c r="E638" s="1541"/>
    </row>
    <row r="639" spans="1:5" ht="18.75">
      <c r="A639" s="1535" t="s">
        <v>1565</v>
      </c>
      <c r="B639" s="1558" t="s">
        <v>751</v>
      </c>
      <c r="C639" s="1540" t="s">
        <v>179</v>
      </c>
      <c r="E639" s="1541"/>
    </row>
    <row r="640" spans="1:5" ht="18.75">
      <c r="A640" s="1535" t="s">
        <v>1566</v>
      </c>
      <c r="B640" s="1558" t="s">
        <v>752</v>
      </c>
      <c r="C640" s="1540" t="s">
        <v>179</v>
      </c>
      <c r="E640" s="1541"/>
    </row>
    <row r="641" spans="1:5" ht="18.75">
      <c r="A641" s="1535" t="s">
        <v>1567</v>
      </c>
      <c r="B641" s="1558" t="s">
        <v>753</v>
      </c>
      <c r="C641" s="1540" t="s">
        <v>179</v>
      </c>
      <c r="E641" s="1541"/>
    </row>
    <row r="642" spans="1:5" ht="18.75">
      <c r="A642" s="1535" t="s">
        <v>1568</v>
      </c>
      <c r="B642" s="1558" t="s">
        <v>754</v>
      </c>
      <c r="C642" s="1540" t="s">
        <v>179</v>
      </c>
      <c r="E642" s="1541"/>
    </row>
    <row r="643" spans="1:5" ht="18.75">
      <c r="A643" s="1535" t="s">
        <v>1569</v>
      </c>
      <c r="B643" s="1558" t="s">
        <v>755</v>
      </c>
      <c r="C643" s="1540" t="s">
        <v>179</v>
      </c>
      <c r="E643" s="1541"/>
    </row>
    <row r="644" spans="1:5" ht="18.75">
      <c r="A644" s="1535" t="s">
        <v>1570</v>
      </c>
      <c r="B644" s="1558" t="s">
        <v>756</v>
      </c>
      <c r="C644" s="1540" t="s">
        <v>179</v>
      </c>
      <c r="E644" s="1541"/>
    </row>
    <row r="645" spans="1:5" ht="18.75">
      <c r="A645" s="1535" t="s">
        <v>1571</v>
      </c>
      <c r="B645" s="1558" t="s">
        <v>757</v>
      </c>
      <c r="C645" s="1540" t="s">
        <v>179</v>
      </c>
      <c r="E645" s="1541"/>
    </row>
    <row r="646" spans="1:5" ht="18.75">
      <c r="A646" s="1535" t="s">
        <v>1572</v>
      </c>
      <c r="B646" s="1558" t="s">
        <v>758</v>
      </c>
      <c r="C646" s="1540" t="s">
        <v>179</v>
      </c>
      <c r="E646" s="1541"/>
    </row>
    <row r="647" spans="1:5" ht="20.25" thickBot="1">
      <c r="A647" s="1535" t="s">
        <v>1573</v>
      </c>
      <c r="B647" s="1566" t="s">
        <v>759</v>
      </c>
      <c r="C647" s="1540" t="s">
        <v>179</v>
      </c>
      <c r="E647" s="1541"/>
    </row>
    <row r="648" spans="1:5" ht="18.75">
      <c r="A648" s="1535" t="s">
        <v>1574</v>
      </c>
      <c r="B648" s="1557" t="s">
        <v>1869</v>
      </c>
      <c r="C648" s="1540" t="s">
        <v>179</v>
      </c>
      <c r="E648" s="1541"/>
    </row>
    <row r="649" spans="1:5" ht="18.75">
      <c r="A649" s="1535" t="s">
        <v>1575</v>
      </c>
      <c r="B649" s="1558" t="s">
        <v>1870</v>
      </c>
      <c r="C649" s="1540" t="s">
        <v>179</v>
      </c>
      <c r="E649" s="1541"/>
    </row>
    <row r="650" spans="1:5" ht="18.75">
      <c r="A650" s="1535" t="s">
        <v>1576</v>
      </c>
      <c r="B650" s="1558" t="s">
        <v>1871</v>
      </c>
      <c r="C650" s="1540" t="s">
        <v>179</v>
      </c>
      <c r="E650" s="1541"/>
    </row>
    <row r="651" spans="1:5" ht="18.75">
      <c r="A651" s="1535" t="s">
        <v>1577</v>
      </c>
      <c r="B651" s="1558" t="s">
        <v>1872</v>
      </c>
      <c r="C651" s="1540" t="s">
        <v>179</v>
      </c>
      <c r="E651" s="1541"/>
    </row>
    <row r="652" spans="1:5" ht="18.75">
      <c r="A652" s="1535" t="s">
        <v>1578</v>
      </c>
      <c r="B652" s="1558" t="s">
        <v>1873</v>
      </c>
      <c r="C652" s="1540" t="s">
        <v>179</v>
      </c>
      <c r="E652" s="1541"/>
    </row>
    <row r="653" spans="1:5" ht="18.75">
      <c r="A653" s="1535" t="s">
        <v>1579</v>
      </c>
      <c r="B653" s="1558" t="s">
        <v>1874</v>
      </c>
      <c r="C653" s="1540" t="s">
        <v>179</v>
      </c>
      <c r="E653" s="1541"/>
    </row>
    <row r="654" spans="1:5" ht="18.75">
      <c r="A654" s="1535" t="s">
        <v>1580</v>
      </c>
      <c r="B654" s="1558" t="s">
        <v>1875</v>
      </c>
      <c r="C654" s="1540" t="s">
        <v>179</v>
      </c>
      <c r="E654" s="1541"/>
    </row>
    <row r="655" spans="1:5" ht="18.75">
      <c r="A655" s="1535" t="s">
        <v>1581</v>
      </c>
      <c r="B655" s="1558" t="s">
        <v>1876</v>
      </c>
      <c r="C655" s="1540" t="s">
        <v>179</v>
      </c>
      <c r="E655" s="1541"/>
    </row>
    <row r="656" spans="1:5" ht="18.75">
      <c r="A656" s="1535" t="s">
        <v>1582</v>
      </c>
      <c r="B656" s="1558" t="s">
        <v>1877</v>
      </c>
      <c r="C656" s="1540" t="s">
        <v>179</v>
      </c>
      <c r="E656" s="1541"/>
    </row>
    <row r="657" spans="1:5" ht="18.75">
      <c r="A657" s="1535" t="s">
        <v>1583</v>
      </c>
      <c r="B657" s="1558" t="s">
        <v>1878</v>
      </c>
      <c r="C657" s="1540" t="s">
        <v>179</v>
      </c>
      <c r="E657" s="1541"/>
    </row>
    <row r="658" spans="1:5" ht="18.75">
      <c r="A658" s="1535" t="s">
        <v>1584</v>
      </c>
      <c r="B658" s="1558" t="s">
        <v>1879</v>
      </c>
      <c r="C658" s="1540" t="s">
        <v>179</v>
      </c>
      <c r="E658" s="1541"/>
    </row>
    <row r="659" spans="1:5" ht="18.75">
      <c r="A659" s="1535" t="s">
        <v>1585</v>
      </c>
      <c r="B659" s="1558" t="s">
        <v>1880</v>
      </c>
      <c r="C659" s="1540" t="s">
        <v>179</v>
      </c>
      <c r="E659" s="1541"/>
    </row>
    <row r="660" spans="1:5" ht="18.75">
      <c r="A660" s="1535" t="s">
        <v>1586</v>
      </c>
      <c r="B660" s="1558" t="s">
        <v>1881</v>
      </c>
      <c r="C660" s="1540" t="s">
        <v>179</v>
      </c>
      <c r="E660" s="1541"/>
    </row>
    <row r="661" spans="1:5" ht="18.75">
      <c r="A661" s="1535" t="s">
        <v>1587</v>
      </c>
      <c r="B661" s="1558" t="s">
        <v>1882</v>
      </c>
      <c r="C661" s="1540" t="s">
        <v>179</v>
      </c>
      <c r="E661" s="1541"/>
    </row>
    <row r="662" spans="1:5" ht="18.75">
      <c r="A662" s="1535" t="s">
        <v>1588</v>
      </c>
      <c r="B662" s="1558" t="s">
        <v>1883</v>
      </c>
      <c r="C662" s="1540" t="s">
        <v>179</v>
      </c>
      <c r="E662" s="1541"/>
    </row>
    <row r="663" spans="1:5" ht="18.75">
      <c r="A663" s="1535" t="s">
        <v>1589</v>
      </c>
      <c r="B663" s="1558" t="s">
        <v>1884</v>
      </c>
      <c r="C663" s="1540" t="s">
        <v>179</v>
      </c>
      <c r="E663" s="1541"/>
    </row>
    <row r="664" spans="1:5" ht="18.75">
      <c r="A664" s="1535" t="s">
        <v>1590</v>
      </c>
      <c r="B664" s="1558" t="s">
        <v>1885</v>
      </c>
      <c r="C664" s="1540" t="s">
        <v>179</v>
      </c>
      <c r="E664" s="1541"/>
    </row>
    <row r="665" spans="1:5" ht="18.75">
      <c r="A665" s="1535" t="s">
        <v>1591</v>
      </c>
      <c r="B665" s="1558" t="s">
        <v>1886</v>
      </c>
      <c r="C665" s="1540" t="s">
        <v>179</v>
      </c>
      <c r="E665" s="1541"/>
    </row>
    <row r="666" spans="1:5" ht="18.75">
      <c r="A666" s="1535" t="s">
        <v>1592</v>
      </c>
      <c r="B666" s="1558" t="s">
        <v>1887</v>
      </c>
      <c r="C666" s="1540" t="s">
        <v>179</v>
      </c>
      <c r="E666" s="1541"/>
    </row>
    <row r="667" spans="1:5" ht="18.75">
      <c r="A667" s="1535" t="s">
        <v>1593</v>
      </c>
      <c r="B667" s="1558" t="s">
        <v>1888</v>
      </c>
      <c r="C667" s="1540" t="s">
        <v>179</v>
      </c>
      <c r="E667" s="1541"/>
    </row>
    <row r="668" spans="1:5" ht="18.75">
      <c r="A668" s="1535" t="s">
        <v>1594</v>
      </c>
      <c r="B668" s="1558" t="s">
        <v>1889</v>
      </c>
      <c r="C668" s="1540" t="s">
        <v>179</v>
      </c>
      <c r="E668" s="1541"/>
    </row>
    <row r="669" spans="1:5" ht="19.5" thickBot="1">
      <c r="A669" s="1535" t="s">
        <v>1595</v>
      </c>
      <c r="B669" s="1561" t="s">
        <v>1890</v>
      </c>
      <c r="C669" s="1540" t="s">
        <v>179</v>
      </c>
      <c r="E669" s="1541"/>
    </row>
    <row r="670" spans="1:5" ht="18.75">
      <c r="A670" s="1535" t="s">
        <v>1596</v>
      </c>
      <c r="B670" s="1557" t="s">
        <v>1891</v>
      </c>
      <c r="C670" s="1540" t="s">
        <v>179</v>
      </c>
      <c r="E670" s="1541"/>
    </row>
    <row r="671" spans="1:5" ht="18.75">
      <c r="A671" s="1535" t="s">
        <v>1597</v>
      </c>
      <c r="B671" s="1558" t="s">
        <v>1892</v>
      </c>
      <c r="C671" s="1540" t="s">
        <v>179</v>
      </c>
      <c r="E671" s="1541"/>
    </row>
    <row r="672" spans="1:5" ht="18.75">
      <c r="A672" s="1535" t="s">
        <v>1598</v>
      </c>
      <c r="B672" s="1558" t="s">
        <v>1893</v>
      </c>
      <c r="C672" s="1540" t="s">
        <v>179</v>
      </c>
      <c r="E672" s="1541"/>
    </row>
    <row r="673" spans="1:5" ht="18.75">
      <c r="A673" s="1535" t="s">
        <v>1599</v>
      </c>
      <c r="B673" s="1558" t="s">
        <v>1894</v>
      </c>
      <c r="C673" s="1540" t="s">
        <v>179</v>
      </c>
      <c r="E673" s="1541"/>
    </row>
    <row r="674" spans="1:5" ht="18.75">
      <c r="A674" s="1535" t="s">
        <v>1600</v>
      </c>
      <c r="B674" s="1558" t="s">
        <v>1895</v>
      </c>
      <c r="C674" s="1540" t="s">
        <v>179</v>
      </c>
      <c r="E674" s="1541"/>
    </row>
    <row r="675" spans="1:5" ht="18.75">
      <c r="A675" s="1535" t="s">
        <v>1601</v>
      </c>
      <c r="B675" s="1558" t="s">
        <v>1896</v>
      </c>
      <c r="C675" s="1540" t="s">
        <v>179</v>
      </c>
      <c r="E675" s="1541"/>
    </row>
    <row r="676" spans="1:5" ht="18.75">
      <c r="A676" s="1535" t="s">
        <v>1602</v>
      </c>
      <c r="B676" s="1558" t="s">
        <v>1897</v>
      </c>
      <c r="C676" s="1540" t="s">
        <v>179</v>
      </c>
      <c r="E676" s="1541"/>
    </row>
    <row r="677" spans="1:5" ht="18.75">
      <c r="A677" s="1535" t="s">
        <v>1603</v>
      </c>
      <c r="B677" s="1558" t="s">
        <v>1898</v>
      </c>
      <c r="C677" s="1540" t="s">
        <v>179</v>
      </c>
      <c r="E677" s="1541"/>
    </row>
    <row r="678" spans="1:5" ht="18.75">
      <c r="A678" s="1535" t="s">
        <v>1604</v>
      </c>
      <c r="B678" s="1558" t="s">
        <v>1899</v>
      </c>
      <c r="C678" s="1540" t="s">
        <v>179</v>
      </c>
      <c r="E678" s="1541"/>
    </row>
    <row r="679" spans="1:5" ht="19.5">
      <c r="A679" s="1535" t="s">
        <v>1605</v>
      </c>
      <c r="B679" s="1559" t="s">
        <v>1900</v>
      </c>
      <c r="C679" s="1540" t="s">
        <v>179</v>
      </c>
      <c r="E679" s="1541"/>
    </row>
    <row r="680" spans="1:5" ht="19.5" thickBot="1">
      <c r="A680" s="1535" t="s">
        <v>1606</v>
      </c>
      <c r="B680" s="1561" t="s">
        <v>1901</v>
      </c>
      <c r="C680" s="1540" t="s">
        <v>179</v>
      </c>
      <c r="E680" s="1541"/>
    </row>
    <row r="681" spans="1:5" ht="18.75">
      <c r="A681" s="1535" t="s">
        <v>1607</v>
      </c>
      <c r="B681" s="1557" t="s">
        <v>1902</v>
      </c>
      <c r="C681" s="1540" t="s">
        <v>179</v>
      </c>
      <c r="E681" s="1541"/>
    </row>
    <row r="682" spans="1:5" ht="18.75">
      <c r="A682" s="1535" t="s">
        <v>1608</v>
      </c>
      <c r="B682" s="1558" t="s">
        <v>1903</v>
      </c>
      <c r="C682" s="1540" t="s">
        <v>179</v>
      </c>
      <c r="E682" s="1541"/>
    </row>
    <row r="683" spans="1:5" ht="18.75">
      <c r="A683" s="1535" t="s">
        <v>1609</v>
      </c>
      <c r="B683" s="1558" t="s">
        <v>1904</v>
      </c>
      <c r="C683" s="1540" t="s">
        <v>179</v>
      </c>
      <c r="E683" s="1541"/>
    </row>
    <row r="684" spans="1:5" ht="18.75">
      <c r="A684" s="1535" t="s">
        <v>1610</v>
      </c>
      <c r="B684" s="1558" t="s">
        <v>1905</v>
      </c>
      <c r="C684" s="1540" t="s">
        <v>179</v>
      </c>
      <c r="E684" s="1541"/>
    </row>
    <row r="685" spans="1:5" ht="20.25" thickBot="1">
      <c r="A685" s="1535" t="s">
        <v>1611</v>
      </c>
      <c r="B685" s="1566" t="s">
        <v>1906</v>
      </c>
      <c r="C685" s="1540" t="s">
        <v>179</v>
      </c>
      <c r="E685" s="1541"/>
    </row>
    <row r="686" spans="1:5" ht="18.75">
      <c r="A686" s="1535" t="s">
        <v>1612</v>
      </c>
      <c r="B686" s="1557" t="s">
        <v>1907</v>
      </c>
      <c r="C686" s="1540" t="s">
        <v>179</v>
      </c>
      <c r="E686" s="1541"/>
    </row>
    <row r="687" spans="1:5" ht="18.75">
      <c r="A687" s="1535" t="s">
        <v>1613</v>
      </c>
      <c r="B687" s="1558" t="s">
        <v>1908</v>
      </c>
      <c r="C687" s="1540" t="s">
        <v>179</v>
      </c>
      <c r="E687" s="1541"/>
    </row>
    <row r="688" spans="1:5" ht="18.75">
      <c r="A688" s="1535" t="s">
        <v>1614</v>
      </c>
      <c r="B688" s="1558" t="s">
        <v>1909</v>
      </c>
      <c r="C688" s="1540" t="s">
        <v>179</v>
      </c>
      <c r="E688" s="1541"/>
    </row>
    <row r="689" spans="1:5" ht="18.75">
      <c r="A689" s="1535" t="s">
        <v>1615</v>
      </c>
      <c r="B689" s="1558" t="s">
        <v>1910</v>
      </c>
      <c r="C689" s="1540" t="s">
        <v>179</v>
      </c>
      <c r="E689" s="1541"/>
    </row>
    <row r="690" spans="1:5" ht="18.75">
      <c r="A690" s="1535" t="s">
        <v>1616</v>
      </c>
      <c r="B690" s="1558" t="s">
        <v>1911</v>
      </c>
      <c r="C690" s="1540" t="s">
        <v>179</v>
      </c>
      <c r="E690" s="1541"/>
    </row>
    <row r="691" spans="1:5" ht="18.75">
      <c r="A691" s="1535" t="s">
        <v>1617</v>
      </c>
      <c r="B691" s="1558" t="s">
        <v>1912</v>
      </c>
      <c r="C691" s="1540" t="s">
        <v>179</v>
      </c>
      <c r="E691" s="1541"/>
    </row>
    <row r="692" spans="1:5" ht="18.75">
      <c r="A692" s="1535" t="s">
        <v>1618</v>
      </c>
      <c r="B692" s="1558" t="s">
        <v>1913</v>
      </c>
      <c r="C692" s="1540" t="s">
        <v>179</v>
      </c>
      <c r="E692" s="1541"/>
    </row>
    <row r="693" spans="1:5" ht="18.75">
      <c r="A693" s="1535" t="s">
        <v>1619</v>
      </c>
      <c r="B693" s="1558" t="s">
        <v>1914</v>
      </c>
      <c r="C693" s="1540" t="s">
        <v>179</v>
      </c>
      <c r="E693" s="1541"/>
    </row>
    <row r="694" spans="1:5" ht="18.75">
      <c r="A694" s="1535" t="s">
        <v>1620</v>
      </c>
      <c r="B694" s="1558" t="s">
        <v>1915</v>
      </c>
      <c r="C694" s="1540" t="s">
        <v>179</v>
      </c>
      <c r="E694" s="1541"/>
    </row>
    <row r="695" spans="1:5" ht="18.75">
      <c r="A695" s="1535" t="s">
        <v>1621</v>
      </c>
      <c r="B695" s="1558" t="s">
        <v>1916</v>
      </c>
      <c r="C695" s="1540" t="s">
        <v>179</v>
      </c>
      <c r="E695" s="1541"/>
    </row>
    <row r="696" spans="1:5" ht="20.25" thickBot="1">
      <c r="A696" s="1535" t="s">
        <v>1622</v>
      </c>
      <c r="B696" s="1566" t="s">
        <v>1917</v>
      </c>
      <c r="C696" s="1540" t="s">
        <v>179</v>
      </c>
      <c r="E696" s="1541"/>
    </row>
    <row r="697" spans="1:5" ht="18.75">
      <c r="A697" s="1535" t="s">
        <v>1623</v>
      </c>
      <c r="B697" s="1557" t="s">
        <v>1918</v>
      </c>
      <c r="C697" s="1540" t="s">
        <v>179</v>
      </c>
      <c r="E697" s="1541"/>
    </row>
    <row r="698" spans="1:5" ht="18.75">
      <c r="A698" s="1535" t="s">
        <v>1624</v>
      </c>
      <c r="B698" s="1558" t="s">
        <v>1919</v>
      </c>
      <c r="C698" s="1540" t="s">
        <v>179</v>
      </c>
      <c r="E698" s="1541"/>
    </row>
    <row r="699" spans="1:5" ht="18.75">
      <c r="A699" s="1535" t="s">
        <v>1625</v>
      </c>
      <c r="B699" s="1558" t="s">
        <v>1920</v>
      </c>
      <c r="C699" s="1540" t="s">
        <v>179</v>
      </c>
      <c r="E699" s="1541"/>
    </row>
    <row r="700" spans="1:5" ht="18.75">
      <c r="A700" s="1535" t="s">
        <v>1626</v>
      </c>
      <c r="B700" s="1558" t="s">
        <v>1921</v>
      </c>
      <c r="C700" s="1540" t="s">
        <v>179</v>
      </c>
      <c r="E700" s="1541"/>
    </row>
    <row r="701" spans="1:5" ht="18.75">
      <c r="A701" s="1535" t="s">
        <v>1627</v>
      </c>
      <c r="B701" s="1558" t="s">
        <v>1922</v>
      </c>
      <c r="C701" s="1540" t="s">
        <v>179</v>
      </c>
      <c r="E701" s="1541"/>
    </row>
    <row r="702" spans="1:5" ht="18.75">
      <c r="A702" s="1535" t="s">
        <v>1628</v>
      </c>
      <c r="B702" s="1558" t="s">
        <v>1923</v>
      </c>
      <c r="C702" s="1540" t="s">
        <v>179</v>
      </c>
      <c r="E702" s="1541"/>
    </row>
    <row r="703" spans="1:5" ht="18.75">
      <c r="A703" s="1535" t="s">
        <v>1629</v>
      </c>
      <c r="B703" s="1558" t="s">
        <v>1924</v>
      </c>
      <c r="C703" s="1540" t="s">
        <v>179</v>
      </c>
      <c r="E703" s="1541"/>
    </row>
    <row r="704" spans="1:5" ht="18.75">
      <c r="A704" s="1535" t="s">
        <v>1630</v>
      </c>
      <c r="B704" s="1558" t="s">
        <v>1925</v>
      </c>
      <c r="C704" s="1540" t="s">
        <v>179</v>
      </c>
      <c r="E704" s="1541"/>
    </row>
    <row r="705" spans="1:5" ht="18.75">
      <c r="A705" s="1535" t="s">
        <v>1631</v>
      </c>
      <c r="B705" s="1558" t="s">
        <v>1926</v>
      </c>
      <c r="C705" s="1540" t="s">
        <v>179</v>
      </c>
      <c r="E705" s="1541"/>
    </row>
    <row r="706" spans="1:5" ht="20.25" thickBot="1">
      <c r="A706" s="1535" t="s">
        <v>1632</v>
      </c>
      <c r="B706" s="1566" t="s">
        <v>1927</v>
      </c>
      <c r="C706" s="1540" t="s">
        <v>179</v>
      </c>
      <c r="E706" s="1541"/>
    </row>
    <row r="707" spans="1:5" ht="18.75">
      <c r="A707" s="1535" t="s">
        <v>1633</v>
      </c>
      <c r="B707" s="1557" t="s">
        <v>1928</v>
      </c>
      <c r="C707" s="1540" t="s">
        <v>179</v>
      </c>
      <c r="E707" s="1541"/>
    </row>
    <row r="708" spans="1:5" ht="18.75">
      <c r="A708" s="1535" t="s">
        <v>1634</v>
      </c>
      <c r="B708" s="1558" t="s">
        <v>1929</v>
      </c>
      <c r="C708" s="1540" t="s">
        <v>179</v>
      </c>
      <c r="E708" s="1541"/>
    </row>
    <row r="709" spans="1:5" ht="18.75">
      <c r="A709" s="1535" t="s">
        <v>1635</v>
      </c>
      <c r="B709" s="1558" t="s">
        <v>1930</v>
      </c>
      <c r="C709" s="1540" t="s">
        <v>179</v>
      </c>
      <c r="E709" s="1541"/>
    </row>
    <row r="710" spans="1:5" ht="18.75">
      <c r="A710" s="1535" t="s">
        <v>1636</v>
      </c>
      <c r="B710" s="1558" t="s">
        <v>1931</v>
      </c>
      <c r="C710" s="1540" t="s">
        <v>179</v>
      </c>
      <c r="E710" s="1541"/>
    </row>
    <row r="711" spans="1:5" ht="20.25" thickBot="1">
      <c r="A711" s="1535" t="s">
        <v>1637</v>
      </c>
      <c r="B711" s="1566" t="s">
        <v>1932</v>
      </c>
      <c r="C711" s="1540" t="s">
        <v>179</v>
      </c>
      <c r="E711" s="1541"/>
    </row>
    <row r="712" spans="1:5" ht="19.5">
      <c r="A712" s="1567"/>
      <c r="B712" s="1568"/>
      <c r="C712" s="1540"/>
      <c r="E712" s="1541"/>
    </row>
    <row r="713" spans="1:3" ht="14.25">
      <c r="A713" s="1569" t="s">
        <v>787</v>
      </c>
      <c r="B713" s="1570" t="s">
        <v>786</v>
      </c>
      <c r="C713" s="1571" t="s">
        <v>787</v>
      </c>
    </row>
    <row r="714" spans="1:3" ht="14.25">
      <c r="A714" s="1572"/>
      <c r="B714" s="1573">
        <v>44592</v>
      </c>
      <c r="C714" s="1572" t="s">
        <v>1638</v>
      </c>
    </row>
    <row r="715" spans="1:3" ht="14.25">
      <c r="A715" s="1572"/>
      <c r="B715" s="1573">
        <v>44620</v>
      </c>
      <c r="C715" s="1572" t="s">
        <v>1639</v>
      </c>
    </row>
    <row r="716" spans="1:3" ht="14.25">
      <c r="A716" s="1572"/>
      <c r="B716" s="1573">
        <v>44651</v>
      </c>
      <c r="C716" s="1572" t="s">
        <v>1640</v>
      </c>
    </row>
    <row r="717" spans="1:3" ht="14.25">
      <c r="A717" s="1572"/>
      <c r="B717" s="1573">
        <v>44681</v>
      </c>
      <c r="C717" s="1572" t="s">
        <v>1641</v>
      </c>
    </row>
    <row r="718" spans="1:3" ht="14.25">
      <c r="A718" s="1572"/>
      <c r="B718" s="1573">
        <v>44712</v>
      </c>
      <c r="C718" s="1572" t="s">
        <v>1642</v>
      </c>
    </row>
    <row r="719" spans="1:3" ht="14.25">
      <c r="A719" s="1572"/>
      <c r="B719" s="1573">
        <v>44742</v>
      </c>
      <c r="C719" s="1572" t="s">
        <v>1643</v>
      </c>
    </row>
    <row r="720" spans="1:3" ht="14.25">
      <c r="A720" s="1572"/>
      <c r="B720" s="1573">
        <v>44773</v>
      </c>
      <c r="C720" s="1572" t="s">
        <v>1644</v>
      </c>
    </row>
    <row r="721" spans="1:3" ht="14.25">
      <c r="A721" s="1572"/>
      <c r="B721" s="1573">
        <v>44804</v>
      </c>
      <c r="C721" s="1572" t="s">
        <v>1645</v>
      </c>
    </row>
    <row r="722" spans="1:3" ht="14.25">
      <c r="A722" s="1572"/>
      <c r="B722" s="1573">
        <v>44834</v>
      </c>
      <c r="C722" s="1572" t="s">
        <v>1646</v>
      </c>
    </row>
    <row r="723" spans="1:3" ht="14.25">
      <c r="A723" s="1572"/>
      <c r="B723" s="1573">
        <v>44865</v>
      </c>
      <c r="C723" s="1572" t="s">
        <v>1647</v>
      </c>
    </row>
    <row r="724" spans="1:3" ht="14.25">
      <c r="A724" s="1572"/>
      <c r="B724" s="1573">
        <v>44895</v>
      </c>
      <c r="C724" s="1572" t="s">
        <v>1648</v>
      </c>
    </row>
    <row r="725" spans="1:3" ht="14.25">
      <c r="A725" s="1572"/>
      <c r="B725" s="1573">
        <v>44926</v>
      </c>
      <c r="C725" s="1572" t="s">
        <v>1649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4">
      <selection activeCell="AI19" sqref="AI1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701</v>
      </c>
      <c r="B1" s="61">
        <v>137</v>
      </c>
      <c r="I1" s="61"/>
    </row>
    <row r="2" spans="1:9" ht="12.75">
      <c r="A2" s="61" t="s">
        <v>702</v>
      </c>
      <c r="B2" s="61" t="s">
        <v>1997</v>
      </c>
      <c r="I2" s="61"/>
    </row>
    <row r="3" spans="1:9" ht="12.75">
      <c r="A3" s="61" t="s">
        <v>703</v>
      </c>
      <c r="B3" s="61" t="s">
        <v>2060</v>
      </c>
      <c r="I3" s="61"/>
    </row>
    <row r="4" spans="1:9" ht="15.75">
      <c r="A4" s="61" t="s">
        <v>704</v>
      </c>
      <c r="B4" s="61" t="s">
        <v>1998</v>
      </c>
      <c r="C4" s="66"/>
      <c r="I4" s="61"/>
    </row>
    <row r="5" spans="1:3" ht="31.5" customHeight="1">
      <c r="A5" s="61" t="s">
        <v>705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1244</v>
      </c>
      <c r="I8" s="61"/>
    </row>
    <row r="9" ht="12.75">
      <c r="I9" s="61"/>
    </row>
    <row r="10" ht="12.75">
      <c r="I10" s="61"/>
    </row>
    <row r="11" spans="1:21" ht="18">
      <c r="A11" s="61" t="s">
        <v>784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44">
        <f>$B$7</f>
        <v>0</v>
      </c>
      <c r="J14" s="1745"/>
      <c r="K14" s="1745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828</v>
      </c>
      <c r="N15" s="237"/>
      <c r="O15" s="1351" t="s">
        <v>1245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46">
        <f>$B$9</f>
        <v>0</v>
      </c>
      <c r="J16" s="1747"/>
      <c r="K16" s="174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49">
        <f>$B$12</f>
        <v>0</v>
      </c>
      <c r="J19" s="1750"/>
      <c r="K19" s="1751"/>
      <c r="L19" s="410" t="s">
        <v>883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884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706</v>
      </c>
      <c r="L23" s="1752" t="str">
        <f>CONCATENATE("Уточнен план ",$C$3)</f>
        <v>Уточнен план </v>
      </c>
      <c r="M23" s="1753"/>
      <c r="N23" s="1753"/>
      <c r="O23" s="1754"/>
      <c r="P23" s="1755" t="str">
        <f>CONCATENATE("Отчет ",$C$3)</f>
        <v>Отчет </v>
      </c>
      <c r="Q23" s="1756"/>
      <c r="R23" s="1756"/>
      <c r="S23" s="1757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707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9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736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6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60" t="s">
        <v>2055</v>
      </c>
      <c r="J27" s="1447">
        <f>VLOOKUP(K28,EBK_DEIN2,2,FALSE)</f>
        <v>0</v>
      </c>
      <c r="K27" s="1446" t="s">
        <v>785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5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708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60" t="s">
        <v>737</v>
      </c>
      <c r="K30" s="176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738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739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2" t="s">
        <v>740</v>
      </c>
      <c r="K33" s="176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741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742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4" t="s">
        <v>192</v>
      </c>
      <c r="K39" s="176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902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864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866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66" t="s">
        <v>197</v>
      </c>
      <c r="K47" s="1767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2" t="s">
        <v>198</v>
      </c>
      <c r="K48" s="176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867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794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903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68" t="s">
        <v>269</v>
      </c>
      <c r="K66" s="176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904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905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906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68" t="s">
        <v>715</v>
      </c>
      <c r="K70" s="176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68" t="s">
        <v>217</v>
      </c>
      <c r="K76" s="176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68" t="s">
        <v>219</v>
      </c>
      <c r="K79" s="1769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8" t="s">
        <v>220</v>
      </c>
      <c r="K80" s="1759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8" t="s">
        <v>221</v>
      </c>
      <c r="K81" s="1759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8" t="s">
        <v>1654</v>
      </c>
      <c r="K82" s="1759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68" t="s">
        <v>222</v>
      </c>
      <c r="K83" s="1769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1946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1965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1996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709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1651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2048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68" t="s">
        <v>231</v>
      </c>
      <c r="K98" s="1769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68" t="s">
        <v>232</v>
      </c>
      <c r="K99" s="1769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68" t="s">
        <v>233</v>
      </c>
      <c r="K100" s="1769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5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68" t="s">
        <v>234</v>
      </c>
      <c r="K101" s="1769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68" t="s">
        <v>1655</v>
      </c>
      <c r="K108" s="1769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68" t="s">
        <v>1652</v>
      </c>
      <c r="K112" s="1769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68" t="s">
        <v>1653</v>
      </c>
      <c r="K113" s="1769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8" t="s">
        <v>244</v>
      </c>
      <c r="K114" s="1759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68" t="s">
        <v>270</v>
      </c>
      <c r="K115" s="1769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72" t="s">
        <v>245</v>
      </c>
      <c r="K118" s="1773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72" t="s">
        <v>246</v>
      </c>
      <c r="K119" s="1773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72" t="s">
        <v>617</v>
      </c>
      <c r="K127" s="1773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72" t="s">
        <v>679</v>
      </c>
      <c r="K130" s="1773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68" t="s">
        <v>680</v>
      </c>
      <c r="K131" s="1769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681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682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683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684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74" t="s">
        <v>907</v>
      </c>
      <c r="K136" s="1775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685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5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686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5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687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5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70" t="s">
        <v>688</v>
      </c>
      <c r="K140" s="1771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70" t="s">
        <v>688</v>
      </c>
      <c r="K141" s="1771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734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804" ht="12.75"/>
    <row r="808" ht="12.75"/>
    <row r="809" ht="12.75"/>
    <row r="834" ht="12.75"/>
    <row r="884" ht="12.75"/>
    <row r="885" ht="12.75"/>
    <row r="886" ht="12.75"/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2023-01-10T12:22:14Z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