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<sst xmlns="http://schemas.openxmlformats.org/spreadsheetml/2006/main" count="2727" uniqueCount="2078">
  <si>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</si>
  <si>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</si>
  <si>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</si>
  <si>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</si>
  <si>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</si>
  <si>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</si>
  <si>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</si>
  <si>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</si>
  <si>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</si>
  <si>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</si>
  <si>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</si>
  <si>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</si>
  <si>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</si>
  <si>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</si>
  <si>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</si>
  <si>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</si>
  <si>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</si>
  <si>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</si>
  <si>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</si>
  <si>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</si>
  <si>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</si>
  <si>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</si>
  <si>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</si>
  <si>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</si>
  <si>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</si>
  <si>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</si>
  <si>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</si>
  <si>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</si>
  <si>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</si>
  <si>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</si>
  <si>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</si>
  <si>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</si>
  <si>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</si>
  <si>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</si>
  <si>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</si>
  <si>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</si>
  <si>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</si>
  <si>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</si>
  <si>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</si>
  <si>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</si>
  <si>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</si>
  <si>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</si>
  <si>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</si>
  <si>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</si>
  <si>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</si>
  <si>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</si>
  <si>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</si>
  <si>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</si>
  <si>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</si>
  <si>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</si>
  <si>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</si>
  <si>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</si>
  <si>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</si>
  <si>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</si>
  <si>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</si>
  <si>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</si>
  <si>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</si>
  <si>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</si>
  <si>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</si>
  <si>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</si>
  <si>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</si>
  <si>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</si>
  <si>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</si>
  <si>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</si>
  <si>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</si>
  <si>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</si>
  <si>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</si>
  <si>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</si>
  <si>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</si>
  <si>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</si>
  <si>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</si>
  <si>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</si>
  <si>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</si>
  <si>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</si>
  <si>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</si>
  <si>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</si>
  <si>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</si>
  <si>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</si>
  <si>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</si>
  <si>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</si>
  <si>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</si>
  <si>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</si>
  <si>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</si>
  <si>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</si>
  <si>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</si>
  <si>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</si>
  <si>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</si>
  <si>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</si>
  <si>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</si>
  <si>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</si>
  <si>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</si>
  <si>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</si>
  <si>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</si>
  <si>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</si>
  <si>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</si>
  <si>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</si>
  <si>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</si>
  <si>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</si>
  <si>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</si>
  <si>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</si>
  <si>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</si>
  <si>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</si>
  <si>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</si>
  <si>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</si>
  <si>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</si>
  <si>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</si>
  <si>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</si>
  <si>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</si>
  <si>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</si>
  <si>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</si>
  <si>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</si>
  <si>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</si>
  <si>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</si>
  <si>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</si>
  <si>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</si>
  <si>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</si>
  <si>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</si>
  <si>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</si>
  <si>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</si>
  <si>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</si>
  <si>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</si>
  <si>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</si>
  <si>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</si>
  <si>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</si>
  <si>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</si>
  <si>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</si>
  <si>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</si>
  <si>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</si>
  <si>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</si>
  <si>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</si>
  <si>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</si>
  <si>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</si>
  <si>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</si>
  <si>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</si>
  <si>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</si>
  <si>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</si>
  <si>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</si>
  <si>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</si>
  <si>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</si>
  <si>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</si>
  <si>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</si>
  <si>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</si>
  <si>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</si>
  <si>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</si>
  <si>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</si>
  <si>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</si>
  <si>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</si>
  <si>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</si>
  <si>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</si>
  <si>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</si>
  <si>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</si>
  <si>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</si>
  <si>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</si>
  <si>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</si>
  <si>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</si>
  <si>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</si>
  <si>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</si>
  <si>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</si>
  <si>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</si>
  <si>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</si>
  <si>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</si>
  <si>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</si>
  <si>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</si>
  <si>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</si>
  <si>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</si>
  <si>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</si>
  <si>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</si>
  <si>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</si>
  <si>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</si>
  <si>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</si>
  <si>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</si>
  <si>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</si>
  <si>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</si>
  <si>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</si>
  <si>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</si>
  <si>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</si>
  <si>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</si>
  <si>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</si>
  <si>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</si>
  <si>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</si>
  <si>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</si>
  <si>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</si>
  <si>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</si>
  <si>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</si>
  <si>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</si>
  <si>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</si>
  <si>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</si>
  <si>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</si>
  <si>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</si>
  <si>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</si>
  <si>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</si>
  <si>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</si>
  <si>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</si>
  <si>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</si>
  <si>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</si>
  <si>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</si>
  <si>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</si>
  <si>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</si>
  <si>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</si>
  <si>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</si>
  <si>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</si>
  <si>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</si>
  <si>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</si>
  <si>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</si>
  <si>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</si>
  <si>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</si>
  <si>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</si>
  <si>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</si>
  <si>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</si>
  <si>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</si>
  <si>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</si>
  <si>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</si>
  <si>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</si>
  <si>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</si>
  <si>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</si>
  <si>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</si>
  <si>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</si>
  <si>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</si>
  <si>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</si>
  <si>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</si>
  <si>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</si>
  <si>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</si>
  <si>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</si>
  <si>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</si>
  <si>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</si>
  <si>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</si>
  <si>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</si>
  <si>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</si>
  <si>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</si>
  <si>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</si>
  <si>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</si>
  <si>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</si>
  <si>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</si>
  <si>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</si>
  <si>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</si>
  <si>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</si>
  <si>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</si>
  <si>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</si>
  <si>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</si>
  <si>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</si>
  <si>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</si>
  <si>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</si>
  <si>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</si>
  <si>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</si>
  <si>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</si>
  <si>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</si>
  <si>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</si>
  <si>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</si>
  <si>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</si>
  <si>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</si>
  <si>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</si>
  <si>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</si>
  <si>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</si>
  <si>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</si>
  <si>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</si>
  <si>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</si>
  <si>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</si>
  <si>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</si>
  <si>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</si>
  <si>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</si>
  <si>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</si>
  <si>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</si>
  <si>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</si>
  <si>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</si>
  <si>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</si>
  <si>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</si>
  <si>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</si>
  <si>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</si>
  <si>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</si>
  <si>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</si>
  <si>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</si>
  <si>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</si>
  <si>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</si>
  <si>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</si>
  <si>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</si>
  <si>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</si>
  <si>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</si>
  <si>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</si>
  <si>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</si>
  <si>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</si>
  <si>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</si>
  <si>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</si>
  <si>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</si>
  <si>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</si>
  <si>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</si>
  <si>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</si>
  <si>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</si>
  <si>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</si>
  <si>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</si>
  <si>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</si>
  <si>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</si>
  <si>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</si>
  <si>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</si>
  <si>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</si>
  <si>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</si>
  <si>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</si>
  <si>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</si>
  <si>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</si>
  <si>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</si>
  <si>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</si>
  <si>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</si>
  <si>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</si>
  <si>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</si>
  <si>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</si>
  <si>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</si>
  <si>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</si>
  <si>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</si>
  <si>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</si>
  <si>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</si>
  <si>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</si>
  <si>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</si>
  <si>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</si>
  <si>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</si>
  <si>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</si>
  <si>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</si>
  <si>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</si>
  <si>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</si>
  <si>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</si>
  <si>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</si>
  <si>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</si>
  <si>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</si>
  <si>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</si>
  <si>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</si>
  <si>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</si>
  <si>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</si>
  <si>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</si>
  <si>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</si>
  <si>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</si>
  <si>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</si>
  <si>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</si>
  <si>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</si>
  <si>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</si>
  <si>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</si>
  <si>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</si>
  <si>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</si>
  <si>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</si>
  <si>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</si>
  <si>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</si>
  <si>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</si>
  <si>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</si>
  <si>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</si>
  <si>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</si>
  <si>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</si>
  <si>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</si>
  <si>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</si>
  <si>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</si>
  <si>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</si>
  <si>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</si>
  <si>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</si>
  <si>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</si>
  <si>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</si>
  <si>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</si>
  <si>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</si>
  <si>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</si>
  <si>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</si>
  <si>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</si>
  <si>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</si>
  <si>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</si>
  <si>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</si>
  <si>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</si>
  <si>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</si>
  <si>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</si>
  <si>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</si>
  <si>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</si>
  <si>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</si>
  <si>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</si>
  <si>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</si>
  <si>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</si>
  <si>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</si>
  <si>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</si>
  <si>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</si>
  <si>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</si>
  <si>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</si>
  <si>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</si>
  <si>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</si>
  <si>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</si>
  <si>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</si>
  <si>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</si>
  <si>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</si>
  <si>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</si>
  <si>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</si>
  <si>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</si>
  <si>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</si>
  <si>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</si>
  <si>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</si>
  <si>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</si>
  <si>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</si>
  <si>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</si>
  <si>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</si>
  <si>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</si>
  <si>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</si>
  <si>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</si>
  <si>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</si>
  <si>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</si>
  <si>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</si>
  <si>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</si>
  <si>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</si>
  <si>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</si>
  <si>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</si>
  <si>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</si>
  <si>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</si>
  <si>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</si>
  <si>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</si>
  <si>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</si>
  <si>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</si>
  <si>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</si>
  <si>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</si>
  <si>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</si>
  <si>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</si>
  <si>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</si>
  <si>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</si>
  <si>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</si>
  <si>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</si>
  <si>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</si>
  <si>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</si>
  <si>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</si>
  <si>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</si>
  <si>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</si>
  <si>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</si>
  <si>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</si>
  <si>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</si>
  <si>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</si>
  <si>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</si>
  <si>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</si>
  <si>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</si>
  <si>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</si>
  <si>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</si>
  <si>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</si>
  <si>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</si>
  <si>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</si>
  <si>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</si>
  <si>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</si>
  <si>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</si>
  <si>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</si>
  <si>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</si>
  <si>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</si>
  <si>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</si>
  <si>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</si>
  <si>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</si>
  <si>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</si>
  <si>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</si>
  <si>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</si>
  <si>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</si>
  <si>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</si>
  <si>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</si>
  <si>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</si>
  <si>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</si>
  <si>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</si>
  <si>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</si>
  <si>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</si>
  <si>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</si>
  <si>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</si>
  <si>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</si>
  <si>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</si>
  <si>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</si>
  <si>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</si>
  <si>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</si>
  <si>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</si>
  <si>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</si>
  <si>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</si>
  <si>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</si>
  <si>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</si>
  <si>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</si>
  <si>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</si>
  <si>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</si>
  <si>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</si>
  <si>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</si>
  <si>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</si>
  <si>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</si>
  <si>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</si>
  <si>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</si>
  <si>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</si>
  <si>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</si>
  <si>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</si>
  <si>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</si>
  <si>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</si>
  <si>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</si>
  <si>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</si>
  <si>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</si>
  <si>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</si>
  <si>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</si>
  <si>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</si>
  <si>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</si>
  <si>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</si>
  <si>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</si>
  <si>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</si>
  <si>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</si>
  <si>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</si>
  <si>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</si>
  <si>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</si>
  <si>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</si>
  <si>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</si>
  <si>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</si>
  <si>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</si>
  <si>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</si>
  <si>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</si>
  <si>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</si>
  <si>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</si>
  <si>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</si>
  <si>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</si>
  <si>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</si>
  <si>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</si>
  <si>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</si>
  <si>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</si>
  <si>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</si>
  <si>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</si>
  <si>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</si>
  <si>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</si>
  <si>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</si>
  <si>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</si>
  <si>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</si>
  <si>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</si>
  <si>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</si>
  <si>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</si>
  <si>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</si>
  <si>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</si>
  <si>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</si>
  <si>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</si>
  <si>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</si>
  <si>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</si>
  <si>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</si>
  <si>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</si>
  <si>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</si>
  <si>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</si>
  <si>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</si>
  <si>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</si>
  <si>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</si>
  <si>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</si>
  <si>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</si>
  <si>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</si>
  <si>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</si>
  <si>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</si>
  <si>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</si>
  <si>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</si>
  <si>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</si>
  <si>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</si>
  <si>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</si>
  <si>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</si>
  <si>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</si>
  <si>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</si>
  <si>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</si>
  <si>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</si>
  <si>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</si>
  <si>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</si>
  <si>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</si>
  <si>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</si>
  <si>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</si>
  <si>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</si>
  <si>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</si>
  <si>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</si>
  <si>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</si>
  <si>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</si>
  <si>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</si>
  <si>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</si>
  <si>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</si>
  <si>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</si>
  <si>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</si>
  <si>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</si>
  <si>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</si>
  <si>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</si>
  <si>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</si>
  <si>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</si>
  <si>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</si>
  <si>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</si>
  <si>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</si>
  <si>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</si>
  <si>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</si>
  <si>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</si>
  <si>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</si>
  <si>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</si>
  <si>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</si>
  <si>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</si>
  <si>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</si>
  <si>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</si>
  <si>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</si>
  <si>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</si>
  <si>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</si>
  <si>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</si>
  <si>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</si>
  <si>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</si>
  <si>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</si>
  <si>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</si>
  <si>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</si>
  <si>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</si>
  <si>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</si>
  <si>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</si>
  <si>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</si>
  <si>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</si>
  <si>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</si>
  <si>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</si>
  <si>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</si>
  <si>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</si>
  <si>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</si>
  <si>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</si>
  <si>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</si>
  <si>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</si>
  <si>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</si>
  <si>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</si>
  <si>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</si>
  <si>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</si>
  <si>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</si>
  <si>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</si>
  <si>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</si>
  <si>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</si>
  <si>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</si>
  <si>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</si>
  <si>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</si>
  <si>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</si>
  <si>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</si>
  <si>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</si>
  <si>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</si>
  <si>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</si>
  <si>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</si>
  <si>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</si>
  <si>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</si>
  <si>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</si>
  <si>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</si>
  <si>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</si>
  <si>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</si>
  <si>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</si>
  <si>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</si>
  <si>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</si>
  <si>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</si>
  <si>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</si>
  <si>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</si>
  <si>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</si>
  <si>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</si>
  <si>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</si>
  <si>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</si>
  <si>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</si>
  <si>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</si>
  <si>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</si>
  <si>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</si>
  <si>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</si>
  <si>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</si>
  <si>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</si>
  <si>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</si>
  <si>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</si>
  <si>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</si>
  <si>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</si>
  <si>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</si>
  <si>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</si>
  <si>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</si>
  <si>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</si>
  <si>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</si>
  <si>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</si>
  <si>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</si>
  <si>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</si>
  <si>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</si>
  <si>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</si>
  <si>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</si>
  <si>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</si>
  <si>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</si>
  <si>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</si>
  <si>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</si>
  <si>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</si>
  <si>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</si>
  <si>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</si>
  <si>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</si>
  <si>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</si>
  <si>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</si>
  <si>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</si>
  <si>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</si>
  <si>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</si>
  <si>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</si>
  <si>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</si>
  <si>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</si>
  <si>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</si>
  <si>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</si>
  <si>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</si>
  <si>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</si>
  <si>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</si>
  <si>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</si>
  <si>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</si>
  <si>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</si>
  <si>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</si>
  <si>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</si>
  <si>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</si>
  <si>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</si>
  <si>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</si>
  <si>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</si>
  <si>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</si>
  <si>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</si>
  <si>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</si>
  <si>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</si>
  <si>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</si>
  <si>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</si>
  <si>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</si>
  <si>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</si>
  <si>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</si>
  <si>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</si>
  <si>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</si>
  <si>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</si>
  <si>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</si>
  <si>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</si>
  <si>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</si>
  <si>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</si>
  <si>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</si>
  <si>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</si>
  <si>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</si>
  <si>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</si>
  <si>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</si>
  <si>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</si>
  <si>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</si>
  <si>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</si>
  <si>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</si>
  <si>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</si>
  <si>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</si>
  <si>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</si>
  <si>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</si>
  <si>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</si>
  <si>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</si>
  <si>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</si>
  <si>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</si>
  <si>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</si>
  <si>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</si>
  <si>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</si>
  <si>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</si>
  <si>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</si>
  <si>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</si>
  <si>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</si>
  <si>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</si>
  <si>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</si>
  <si>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</si>
  <si>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</si>
  <si>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</si>
  <si>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</si>
  <si>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</si>
  <si>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</si>
  <si>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</si>
  <si>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</si>
  <si>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</si>
  <si>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</si>
  <si>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</si>
  <si>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</si>
  <si>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</si>
  <si>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</si>
  <si>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</si>
  <si>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</si>
  <si>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</si>
  <si>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</si>
  <si>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</si>
  <si>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</si>
  <si>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</si>
  <si>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</si>
  <si>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</si>
  <si>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</si>
  <si>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</si>
  <si>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</si>
  <si>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</si>
  <si>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</si>
  <si>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</si>
  <si>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</si>
  <si>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</si>
  <si>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</si>
  <si>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</si>
  <si>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</si>
  <si>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</si>
  <si>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</si>
  <si>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</si>
  <si>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</si>
  <si>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</si>
  <si>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</si>
  <si>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</si>
  <si>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</si>
  <si>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</si>
  <si>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</si>
  <si>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</si>
  <si>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</si>
  <si>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</si>
  <si>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</si>
  <si>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</si>
  <si>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</si>
  <si>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</si>
  <si>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</si>
  <si>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</si>
  <si>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</si>
  <si>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</si>
  <si>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</si>
  <si>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</si>
  <si>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</si>
  <si>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</si>
  <si>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</si>
  <si>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</si>
  <si>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</si>
  <si>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</si>
  <si>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</si>
  <si>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</si>
  <si>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</si>
  <si>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</si>
  <si>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</si>
  <si>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</si>
  <si>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</si>
  <si>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</si>
  <si>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</si>
  <si>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</si>
  <si>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</si>
  <si>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</si>
  <si>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</si>
  <si>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</si>
  <si>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</si>
  <si>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</si>
  <si>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</si>
  <si>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</si>
  <si>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</si>
  <si>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</si>
  <si>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</si>
  <si>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</si>
  <si>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</si>
  <si>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</si>
  <si>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</si>
  <si>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</si>
  <si>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</si>
  <si>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</si>
  <si>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</si>
  <si>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</si>
  <si>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</si>
  <si>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</si>
  <si>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</si>
  <si>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</si>
  <si>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</si>
  <si>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</si>
  <si>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</si>
  <si>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</si>
  <si>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</si>
  <si>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</si>
  <si>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</si>
  <si>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</si>
  <si>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</si>
  <si>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</si>
  <si>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</si>
  <si>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</si>
  <si>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</si>
  <si>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</si>
  <si>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</si>
  <si>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</si>
  <si>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</si>
  <si>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</si>
  <si>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</si>
  <si>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</si>
  <si>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</si>
  <si>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</si>
  <si>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</si>
  <si>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</si>
  <si>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</si>
  <si>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</si>
  <si>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</si>
  <si>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</si>
  <si>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</si>
  <si>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</si>
  <si>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</si>
  <si>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</si>
  <si>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</si>
  <si>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</si>
  <si>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</si>
  <si>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</si>
  <si>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</si>
  <si>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</si>
  <si>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</si>
  <si>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</si>
  <si>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</si>
  <si>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</si>
  <si>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</si>
  <si>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</si>
  <si>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</si>
  <si>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</si>
  <si>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</si>
  <si>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</si>
  <si>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</si>
  <si>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</si>
  <si>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</si>
  <si>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</si>
  <si>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</si>
  <si>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</si>
  <si>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</si>
  <si>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</si>
  <si>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</si>
  <si>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</si>
  <si>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</si>
  <si>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</si>
  <si>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</si>
  <si>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</si>
  <si>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</si>
  <si>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</si>
  <si>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</si>
  <si>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</si>
  <si>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</si>
  <si>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</si>
  <si>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</si>
  <si>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</si>
  <si>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</si>
  <si>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</si>
  <si>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</si>
  <si>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</si>
  <si>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</si>
  <si>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</si>
  <si>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</si>
  <si>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</si>
  <si>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</si>
  <si>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</si>
  <si>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</si>
  <si>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</si>
  <si>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</si>
  <si>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</si>
  <si>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</si>
  <si>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</si>
  <si>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</si>
  <si>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</si>
  <si>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</si>
  <si>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</si>
  <si>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</si>
  <si>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</si>
  <si>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</si>
  <si>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</si>
  <si>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</si>
  <si>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</si>
  <si>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</si>
  <si>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</si>
  <si>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</si>
  <si>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</si>
  <si>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</si>
  <si>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</si>
  <si>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</si>
  <si>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</si>
  <si>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</si>
  <si>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</si>
  <si>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</si>
  <si>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</si>
  <si>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</si>
  <si>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</si>
  <si>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</si>
  <si>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</si>
  <si>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</si>
  <si>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</si>
  <si>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</si>
  <si>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</si>
  <si>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</si>
  <si>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</si>
  <si>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</si>
  <si>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</si>
  <si>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</si>
  <si>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</si>
  <si>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</si>
  <si>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</si>
  <si>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</si>
  <si>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</si>
  <si>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</si>
  <si>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</si>
  <si>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</si>
  <si>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</si>
  <si>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</si>
  <si>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</si>
  <si>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</si>
  <si>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</si>
  <si>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</si>
  <si>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</si>
  <si>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</si>
  <si>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</si>
  <si>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</si>
  <si>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</si>
  <si>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</si>
  <si>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</si>
  <si>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</si>
  <si>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</si>
  <si>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</si>
  <si>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</si>
  <si>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</si>
  <si>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</si>
  <si>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</si>
  <si>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</si>
  <si>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</si>
  <si>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</si>
  <si>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</si>
  <si>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</si>
  <si>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</si>
  <si>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</si>
  <si>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</si>
  <si>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</si>
  <si>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</si>
  <si>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</si>
  <si>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</si>
  <si>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</si>
  <si>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</si>
  <si>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</si>
  <si>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</si>
  <si>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</si>
  <si>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</si>
  <si>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</si>
  <si>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</si>
  <si>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</si>
  <si>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</si>
  <si>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</si>
  <si>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</si>
  <si>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</si>
  <si>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</si>
  <si>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</si>
  <si>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</si>
  <si>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</si>
  <si>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</si>
  <si>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</si>
  <si>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</si>
  <si>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</si>
  <si>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</si>
  <si>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</si>
  <si>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</si>
  <si>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</si>
  <si>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</si>
  <si>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</si>
  <si>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</si>
  <si>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</si>
  <si>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</si>
  <si>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</si>
  <si>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</si>
  <si>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</si>
  <si>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</si>
  <si>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</si>
  <si>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</si>
  <si>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</si>
  <si>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</si>
  <si>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</si>
  <si>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</si>
  <si>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</si>
  <si>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</si>
  <si>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</si>
  <si>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</si>
  <si>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</si>
  <si>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</si>
  <si>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</si>
  <si>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</si>
  <si>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</si>
  <si>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</si>
  <si>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</si>
  <si>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</si>
  <si>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</si>
  <si>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</si>
  <si>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</si>
  <si>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</si>
  <si>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</si>
  <si>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</si>
  <si>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</si>
  <si>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</si>
  <si>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</si>
  <si>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</si>
  <si>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</si>
  <si>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</si>
  <si>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</si>
  <si>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</si>
  <si>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</si>
  <si>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</si>
  <si>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</si>
  <si>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</si>
  <si>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</si>
  <si>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</si>
  <si>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</si>
  <si>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</si>
  <si>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</si>
  <si>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</si>
  <si>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</si>
  <si>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</si>
  <si>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</si>
  <si>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</si>
  <si>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</si>
  <si>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</si>
  <si>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</si>
  <si>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</si>
  <si>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</si>
  <si>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</si>
  <si>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</si>
  <si>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</si>
  <si>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</si>
  <si>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</si>
  <si>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</si>
  <si>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</si>
  <si>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</si>
  <si>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</si>
  <si>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</si>
  <si>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</si>
  <si>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</si>
  <si>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</si>
  <si>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</si>
  <si>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</si>
  <si>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</si>
  <si>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</si>
  <si>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</si>
  <si>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</si>
  <si>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</si>
  <si>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</si>
  <si>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</si>
  <si>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</si>
  <si>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</si>
  <si>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</si>
  <si>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</si>
  <si>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</si>
  <si>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</si>
  <si>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</si>
  <si>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</si>
  <si>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</si>
  <si>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</si>
  <si>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</si>
  <si>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</si>
  <si>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</si>
  <si>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</si>
  <si>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</si>
  <si>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</si>
  <si>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</si>
  <si>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</si>
  <si>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</si>
  <si>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</si>
  <si>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</si>
  <si>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</si>
  <si>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</si>
  <si>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</si>
  <si>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</si>
  <si>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</si>
  <si>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</si>
  <si>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</si>
  <si>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</si>
  <si>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</si>
  <si>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</si>
  <si>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</si>
  <si>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</si>
  <si>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</si>
  <si>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</si>
  <si>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</si>
  <si>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</si>
  <si>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</si>
  <si>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</si>
  <si>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</si>
  <si>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</si>
  <si>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</si>
  <si>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</si>
  <si>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</si>
  <si>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</si>
  <si>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</si>
  <si>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</si>
  <si>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</si>
  <si>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</si>
  <si>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</si>
  <si>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</si>
  <si>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</si>
  <si>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</si>
  <si>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</si>
  <si>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</si>
  <si>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</si>
  <si>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</si>
  <si>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</si>
  <si>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</si>
  <si>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</si>
  <si>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</si>
  <si>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</si>
  <si>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</si>
  <si>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</si>
  <si>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</si>
  <si>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</si>
  <si>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</si>
  <si>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</si>
  <si>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</si>
  <si>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</si>
  <si>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</si>
  <si>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</si>
  <si>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</si>
  <si>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</si>
  <si>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</si>
  <si>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</si>
  <si>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</si>
  <si>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</si>
  <si>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</si>
  <si>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</si>
  <si>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</si>
  <si>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</si>
  <si>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</si>
  <si>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</si>
  <si>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</si>
  <si>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</si>
  <si>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</si>
  <si>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</si>
  <si>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</si>
  <si>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</si>
  <si>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</si>
  <si>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</si>
  <si>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</si>
  <si>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</si>
  <si>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</si>
  <si>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</si>
  <si>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</si>
  <si>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</si>
  <si>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</si>
  <si>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</si>
  <si>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</si>
  <si>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</si>
  <si>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</si>
  <si>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</si>
  <si>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</si>
  <si>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</si>
  <si>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</si>
  <si>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</si>
  <si>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</si>
  <si>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</si>
  <si>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</si>
  <si>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</si>
  <si>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</si>
  <si>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</si>
  <si>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</si>
  <si>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</si>
  <si>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</si>
  <si>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</si>
  <si>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</si>
  <si>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</si>
  <si>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</si>
  <si>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</si>
  <si>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</si>
  <si>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</si>
  <si>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</si>
  <si>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</si>
  <si>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</si>
  <si>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</si>
  <si>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</si>
  <si>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</si>
  <si>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</si>
  <si>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</si>
  <si>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</si>
  <si>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</si>
  <si>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</si>
  <si>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</si>
  <si>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</si>
  <si>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</si>
  <si>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</si>
  <si>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</si>
  <si>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</si>
  <si>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</si>
  <si>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</si>
  <si>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</si>
  <si>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</si>
  <si>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</si>
  <si>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</si>
  <si>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</si>
  <si>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</si>
  <si>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</si>
  <si>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</si>
  <si>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</si>
  <si>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</si>
  <si>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</si>
  <si>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</si>
  <si>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</si>
  <si>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</si>
  <si>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</si>
  <si>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</si>
  <si>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</si>
  <si>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</si>
  <si>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</si>
  <si>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</si>
  <si>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</si>
  <si>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</si>
  <si>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</si>
  <si>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</si>
  <si>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</si>
  <si>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</si>
  <si>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</si>
  <si>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</si>
  <si>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</si>
  <si>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</si>
  <si>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</si>
  <si>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</si>
  <si>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</si>
  <si>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</si>
  <si>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</si>
  <si>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</si>
  <si>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</si>
  <si>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</si>
  <si>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</si>
  <si>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</si>
  <si>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</si>
  <si>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</si>
  <si>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</si>
  <si>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</si>
  <si>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</si>
  <si>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</si>
  <si>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</si>
  <si>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</si>
  <si>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</si>
  <si>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</si>
  <si>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</si>
  <si>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</si>
  <si>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</si>
  <si>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</si>
  <si>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</si>
  <si>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</si>
  <si>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</si>
  <si>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</si>
  <si>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</si>
  <si>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</si>
  <si>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</si>
  <si>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</si>
  <si>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</si>
  <si>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</si>
  <si>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</si>
  <si>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</si>
  <si>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</si>
  <si>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</si>
  <si>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</si>
  <si>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</si>
  <si>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</si>
  <si>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</si>
  <si>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</si>
  <si>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</si>
  <si>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</si>
  <si>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</si>
  <si>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</si>
  <si>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</si>
  <si>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</si>
  <si>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</si>
  <si>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</si>
  <si>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</si>
  <si>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</si>
  <si>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</si>
  <si>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</si>
  <si>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</si>
  <si>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</si>
  <si>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</si>
  <si>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</si>
  <si>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</si>
  <si>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</si>
  <si>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</si>
  <si>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</si>
  <si>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</si>
  <si>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</si>
  <si>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</si>
  <si>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</si>
  <si>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</si>
  <si>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</si>
  <si>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</si>
  <si>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</si>
  <si>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</si>
  <si>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</si>
  <si>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</si>
  <si>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</si>
  <si>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</si>
  <si>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</si>
  <si>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</si>
  <si>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</si>
  <si>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</si>
  <si>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</si>
  <si>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</si>
  <si>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</si>
  <si>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</si>
  <si>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</si>
  <si>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</si>
  <si>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</si>
  <si>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</si>
  <si>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</si>
  <si>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</si>
  <si>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</si>
  <si>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</si>
  <si>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</si>
  <si>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</si>
  <si>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</si>
  <si>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</si>
  <si>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</si>
  <si>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</si>
  <si>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</si>
  <si>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</si>
  <si>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</si>
  <si>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</si>
  <si>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</si>
  <si>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</si>
  <si>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</si>
  <si>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</si>
  <si>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</si>
  <si>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</si>
  <si>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</si>
  <si>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</si>
  <si>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</si>
  <si>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</si>
  <si>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</si>
  <si>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</si>
  <si>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</si>
  <si>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</si>
  <si>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</si>
  <si>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</si>
  <si>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</si>
  <si>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</si>
  <si>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</si>
  <si>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</si>
  <si>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</si>
  <si>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</si>
  <si>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</si>
  <si>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</si>
  <si>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</si>
  <si>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</si>
  <si>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</si>
  <si>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</si>
  <si>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</si>
  <si>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</si>
  <si>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</si>
  <si>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</si>
  <si>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</si>
  <si>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</si>
  <si>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</si>
  <si>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</si>
  <si>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</si>
  <si>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</si>
  <si>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</si>
  <si>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</si>
  <si>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</si>
  <si>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</si>
  <si>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</si>
  <si>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</si>
  <si>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</si>
  <si>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</si>
  <si>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</si>
  <si>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</si>
  <si>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</si>
  <si>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</si>
  <si>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</si>
  <si>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</si>
  <si>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</si>
  <si>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</si>
  <si>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</si>
  <si>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</si>
  <si>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</si>
  <si>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</si>
  <si>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</si>
  <si>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</si>
  <si>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</si>
  <si>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</si>
  <si>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</si>
  <si>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</si>
  <si>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</si>
  <si>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</si>
  <si>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</si>
  <si>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</si>
  <si>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</si>
  <si>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</si>
  <si>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</si>
  <si>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</si>
  <si>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</si>
  <si>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</si>
  <si>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</si>
  <si>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</si>
  <si>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</si>
  <si>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</si>
  <si>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</si>
  <si>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</si>
  <si>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</si>
  <si>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</si>
  <si>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</si>
  <si>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</si>
  <si>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</si>
  <si>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</si>
  <si>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</si>
  <si>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</si>
  <si>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</si>
  <si>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</si>
  <si>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</si>
  <si>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</si>
  <si>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</si>
  <si>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</si>
  <si>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</si>
  <si>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</si>
  <si>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</si>
  <si>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</si>
  <si>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</si>
  <si>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</si>
  <si>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</si>
  <si>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</si>
  <si>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</si>
  <si>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</si>
  <si>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</si>
  <si>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</si>
  <si>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</si>
  <si>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</si>
  <si>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</si>
  <si>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</si>
  <si>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</si>
  <si>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</si>
  <si>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</si>
  <si>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</si>
  <si>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</si>
  <si>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</si>
  <si>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</si>
  <si>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</si>
  <si>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</si>
  <si>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</si>
  <si>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</si>
  <si>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</si>
  <si>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</si>
  <si>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</si>
  <si>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</si>
  <si>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</si>
  <si>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</si>
  <si>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</si>
  <si>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</si>
  <si>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</si>
  <si>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</si>
  <si>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</si>
  <si>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</si>
  <si>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</si>
  <si>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</si>
  <si>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</si>
  <si>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</si>
  <si>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</si>
  <si>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</si>
  <si>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</si>
  <si>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</si>
  <si>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</si>
  <si>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</si>
  <si>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</si>
  <si>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</si>
  <si>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</si>
  <si>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</si>
  <si>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</si>
  <si>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</si>
  <si>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</si>
  <si>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</si>
  <si>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</si>
  <si>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</si>
  <si>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</si>
  <si>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</si>
  <si>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</si>
  <si>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</si>
  <si>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</si>
  <si>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</si>
  <si>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</si>
  <si>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</si>
  <si>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</si>
  <si>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</si>
  <si>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</si>
  <si>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</si>
  <si>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</si>
  <si>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</si>
  <si>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</si>
  <si>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</si>
  <si>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</si>
  <si>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</si>
  <si>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</si>
  <si>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</si>
  <si>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</si>
  <si>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</si>
  <si>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</si>
  <si>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</si>
  <si>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</si>
  <si>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</si>
  <si>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</si>
  <si>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</si>
  <si>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</si>
  <si>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</si>
  <si>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</si>
  <si>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</si>
  <si>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</si>
  <si>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</si>
  <si>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</si>
  <si>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</si>
  <si>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</si>
  <si>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</si>
  <si>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</si>
  <si>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</si>
  <si>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</si>
  <si>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</si>
  <si>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</si>
  <si>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</si>
  <si>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</si>
  <si>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</si>
  <si>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</si>
  <si>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</si>
  <si>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</si>
  <si>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</si>
  <si>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</si>
  <si>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</si>
  <si>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</si>
  <si>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</si>
  <si>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</si>
  <si>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</si>
  <si>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</si>
  <si>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</si>
  <si>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</si>
  <si>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</si>
  <si>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</si>
  <si>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</si>
  <si>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</si>
  <si>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</si>
  <si>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</si>
  <si>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</si>
  <si>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</si>
  <si>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</si>
  <si>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</si>
  <si>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</si>
  <si>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</si>
  <si>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</si>
  <si>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</si>
  <si>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</si>
  <si>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</si>
  <si>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</si>
  <si>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</si>
  <si>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</si>
  <si>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</si>
  <si>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</si>
  <si>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</si>
  <si>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</si>
  <si>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</si>
  <si>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</si>
  <si>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</si>
  <si>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</si>
  <si>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</si>
  <si>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</si>
  <si>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</si>
  <si>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</si>
  <si>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</si>
  <si>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</si>
  <si>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</si>
  <si>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</si>
  <si>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</si>
  <si>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</si>
  <si>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</si>
  <si>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</si>
  <si>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</si>
  <si>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</si>
  <si>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</si>
  <si>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</si>
  <si>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</si>
  <si>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</si>
  <si>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</si>
  <si>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</si>
  <si>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</si>
  <si>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</si>
  <si>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</si>
  <si>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</si>
  <si>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</si>
  <si>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</si>
  <si>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</si>
  <si>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</si>
  <si>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</si>
  <si>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</si>
  <si>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</si>
  <si>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</si>
  <si>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</si>
  <si>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</si>
  <si>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</si>
  <si>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</si>
  <si>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</si>
  <si>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</si>
  <si>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</si>
  <si>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</si>
  <si>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</si>
  <si>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</si>
  <si>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</si>
  <si>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</si>
  <si>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</si>
  <si>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</si>
  <si>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</si>
  <si>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</si>
  <si>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</si>
  <si>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</si>
  <si>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</si>
  <si>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</si>
  <si>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</si>
  <si>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</si>
  <si>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</si>
  <si>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</si>
  <si>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</si>
  <si>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</si>
  <si>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</si>
  <si>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</si>
  <si>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</si>
  <si>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</si>
  <si>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</si>
  <si>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</si>
  <si>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</si>
  <si>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</si>
  <si>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</si>
  <si>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</si>
  <si>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</si>
  <si>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</si>
  <si>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</si>
  <si>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</si>
  <si>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</si>
  <si>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</si>
  <si>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</si>
  <si>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</si>
  <si>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</si>
  <si>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</si>
  <si>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</si>
  <si>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</si>
  <si>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</si>
  <si>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</si>
  <si>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</si>
  <si>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</si>
  <si>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</si>
  <si>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</si>
  <si>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</si>
  <si>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</si>
  <si>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</si>
  <si>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</si>
  <si>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</si>
  <si>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</si>
  <si>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</si>
  <si>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</si>
  <si>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</si>
  <si>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</si>
  <si>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</si>
  <si>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</si>
  <si>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</si>
  <si>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</si>
  <si>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</si>
  <si>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</si>
  <si>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</si>
  <si>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</si>
  <si>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</si>
  <si>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</si>
  <si>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</si>
  <si>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</si>
  <si>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</si>
  <si>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</si>
  <si>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</si>
  <si>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</si>
  <si>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</si>
  <si>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</si>
  <si>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</si>
  <si>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</si>
  <si>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</si>
  <si>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</si>
  <si>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</si>
  <si>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</si>
  <si>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</si>
  <si>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</si>
  <si>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</si>
  <si>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</si>
  <si>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</si>
  <si>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</si>
  <si>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</si>
  <si>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</si>
  <si>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</si>
  <si>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</si>
  <si>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</si>
  <si>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</si>
  <si>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</si>
  <si>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</si>
  <si>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</si>
  <si>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</si>
  <si>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</si>
  <si>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</si>
  <si>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</si>
  <si>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</si>
  <si>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</si>
  <si>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</si>
  <si>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</si>
  <si>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</si>
  <si>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</si>
  <si>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</si>
  <si>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</si>
  <si>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</si>
  <si>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</si>
  <si>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</si>
  <si>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</si>
  <si>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</si>
  <si>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</si>
  <si>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</si>
  <si>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</si>
  <si>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</si>
  <si>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</si>
  <si>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</si>
  <si>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</si>
  <si>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</si>
  <si>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</si>
  <si>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</si>
  <si>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</si>
  <si>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</si>
  <si>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</si>
  <si>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</si>
  <si>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</si>
  <si>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</si>
  <si>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</si>
  <si>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</si>
  <si>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</si>
  <si>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</si>
  <si>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</si>
  <si>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</si>
  <si>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</si>
  <si>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</si>
  <si>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</si>
  <si>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</si>
  <si>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</si>
  <si>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</si>
  <si>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</si>
  <si>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</si>
  <si>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</si>
  <si>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</si>
  <si>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</si>
  <si>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</si>
  <si>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</si>
  <si>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</si>
  <si>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</si>
  <si>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</si>
  <si>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</si>
  <si>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</si>
  <si>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</si>
  <si>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</si>
  <si>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</si>
  <si>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</si>
  <si>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</si>
  <si>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</si>
  <si>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</si>
  <si>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</si>
  <si>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</si>
  <si>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</si>
  <si>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</si>
  <si>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</si>
  <si>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</si>
  <si>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</si>
  <si>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</si>
  <si>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</si>
  <si>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</si>
  <si>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</si>
  <si>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</si>
  <si>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</si>
  <si>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</si>
  <si>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</si>
  <si>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</si>
  <si>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</si>
  <si>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</si>
  <si>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</si>
  <si>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</si>
  <si>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</si>
  <si>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</si>
  <si>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</si>
  <si>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</si>
  <si>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</si>
  <si>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</si>
  <si>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</si>
  <si>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</si>
  <si>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</si>
  <si>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</si>
  <si>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</si>
  <si>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</si>
  <si>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</si>
  <si>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</si>
  <si>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</si>
  <si>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</si>
  <si>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</si>
  <si>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</si>
  <si>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</si>
  <si>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</si>
  <si>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</si>
  <si>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</si>
  <si>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</si>
  <si>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</si>
  <si>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</si>
  <si>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</si>
  <si>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</si>
  <si>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</si>
  <si>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</si>
  <si>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</si>
  <si>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</si>
  <si>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</si>
  <si>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</si>
  <si>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</si>
  <si>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</si>
  <si>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</si>
  <si>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</si>
  <si>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</si>
  <si>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</si>
  <si>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</si>
  <si>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</si>
  <si>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</si>
  <si>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</si>
  <si>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</si>
  <si>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</si>
  <si>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</si>
  <si>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</si>
  <si>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</si>
  <si>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</si>
  <si>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</si>
  <si>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</si>
  <si>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</si>
  <si>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</si>
  <si>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</si>
  <si>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</si>
  <si>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</si>
  <si>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</si>
  <si>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</si>
  <si>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</si>
  <si>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</si>
  <si>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</si>
  <si>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</si>
  <si>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</si>
  <si>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</si>
  <si>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</si>
  <si>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</si>
  <si>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</si>
  <si>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</si>
  <si>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</si>
  <si>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</si>
  <si>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</si>
  <si>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</si>
  <si>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</si>
  <si>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</si>
  <si>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</si>
  <si>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</si>
  <si>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</si>
  <si>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</si>
  <si>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</si>
  <si>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</si>
  <si>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</si>
  <si>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</si>
  <si>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</si>
  <si>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</si>
  <si>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</si>
  <si>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</si>
  <si>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</si>
  <si>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</si>
  <si>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</si>
  <si>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</si>
  <si>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</si>
  <si>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</si>
  <si>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</si>
  <si>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</si>
  <si>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</si>
  <si>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</si>
  <si>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</si>
  <si>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</si>
  <si>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</si>
  <si>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</si>
  <si>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</si>
  <si>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</si>
  <si>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</si>
  <si>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</si>
  <si>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</si>
  <si>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</si>
  <si>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</si>
  <si>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</si>
  <si>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</si>
  <si>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</si>
  <si>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</si>
  <si>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</si>
  <si>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</si>
  <si>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</si>
  <si>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</si>
  <si>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</si>
  <si>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</si>
  <si>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</si>
  <si>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</si>
  <si>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</si>
  <si>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</si>
  <si>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</si>
  <si>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</si>
  <si>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</si>
  <si>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</si>
  <si>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</si>
  <si>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</si>
  <si>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</si>
  <si>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</si>
  <si>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</si>
  <si>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</si>
  <si>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</si>
  <si>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</si>
  <si>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</si>
  <si>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</si>
  <si>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</si>
  <si>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</si>
  <si>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</si>
  <si>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</si>
  <si>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</si>
  <si>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</si>
  <si>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</si>
  <si>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</si>
  <si>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</si>
  <si>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</si>
  <si>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</si>
  <si>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</si>
  <si>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</si>
  <si>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</si>
  <si>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</si>
  <si>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</si>
  <si>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</si>
  <si>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</si>
  <si>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</si>
  <si>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</si>
  <si>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</si>
  <si>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</si>
  <si>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</si>
  <si>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</si>
  <si>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</si>
  <si>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</si>
  <si>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</si>
  <si>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</si>
  <si>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</si>
  <si>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</si>
  <si>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</si>
  <si>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</si>
  <si>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</si>
  <si>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</si>
  <si>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</si>
  <si>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</si>
  <si>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</si>
  <si>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</si>
  <si>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</si>
  <si>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</si>
  <si>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</si>
  <si>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</si>
  <si>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</si>
  <si>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</si>
  <si>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</si>
  <si>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</si>
  <si>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</si>
  <si>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</si>
  <si>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</si>
  <si>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</si>
  <si>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</si>
  <si>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</si>
  <si>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</si>
  <si>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</si>
  <si>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</si>
  <si>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</si>
  <si>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</si>
  <si>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</si>
  <si>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</si>
  <si>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</si>
  <si>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</si>
  <si>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</si>
  <si>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</si>
  <si>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</si>
  <si>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</si>
  <si>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</si>
  <si>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</si>
  <si>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</si>
  <si>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</si>
  <si>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</si>
  <si>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</si>
  <si>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</si>
  <si>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</si>
  <si>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</si>
  <si>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</si>
  <si>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</si>
  <si>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</si>
  <si>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</si>
  <si>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</si>
  <si>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</si>
  <si>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</si>
  <si>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</si>
  <si>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</si>
  <si>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</si>
  <si>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</si>
  <si>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</si>
  <si>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</si>
  <si>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</si>
  <si>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</si>
  <si>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</si>
  <si>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</si>
  <si>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</si>
  <si>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</si>
  <si>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</si>
  <si>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</si>
  <si>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</si>
  <si>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</si>
  <si>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</si>
  <si>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</si>
  <si>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</si>
  <si>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</si>
  <si>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</si>
  <si>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</si>
  <si>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</si>
  <si>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</si>
  <si>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</si>
  <si>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</si>
  <si>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</si>
  <si>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</si>
  <si>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</si>
  <si>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</si>
  <si>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</si>
  <si>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</si>
  <si>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</si>
  <si>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</si>
  <si>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</si>
  <si>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</si>
  <si>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</si>
  <si>
    <t>`045442585</t>
  </si>
  <si>
    <t>Ирина Азманова</t>
  </si>
  <si>
    <t>Диана Димитрова</t>
  </si>
  <si>
    <t>Атанас Атанасов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</si>
</sst>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2035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2034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2036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7426</v>
      </c>
      <c r="K42" s="1095"/>
      <c r="L42" s="1108">
        <f>+IF($P$2=33,$Q42,0)</f>
        <v>0</v>
      </c>
      <c r="M42" s="1095"/>
      <c r="N42" s="1109">
        <f>+ROUND(+G42+J42+L42,0)</f>
        <v>7426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7426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7426</v>
      </c>
      <c r="K46" s="1095"/>
      <c r="L46" s="1126">
        <f>+ROUND(+SUM(L42:L45),0)</f>
        <v>0</v>
      </c>
      <c r="M46" s="1095"/>
      <c r="N46" s="1127">
        <f>+ROUND(+SUM(N42:N45),0)</f>
        <v>7426</v>
      </c>
      <c r="O46" s="1097"/>
      <c r="P46" s="1125">
        <f>+ROUND(+SUM(P42:P45),0)</f>
        <v>0</v>
      </c>
      <c r="Q46" s="1126">
        <f>+ROUND(+SUM(Q42:Q45),0)</f>
        <v>7426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7426</v>
      </c>
      <c r="K48" s="1095"/>
      <c r="L48" s="1200">
        <f>+ROUND(L23+L28+L35+L40+L46,0)</f>
        <v>0</v>
      </c>
      <c r="M48" s="1095"/>
      <c r="N48" s="1201">
        <f>+ROUND(N23+N28+N35+N40+N46,0)</f>
        <v>7426</v>
      </c>
      <c r="O48" s="1202"/>
      <c r="P48" s="1199">
        <f>+ROUND(P23+P28+P35+P40+P46,0)</f>
        <v>0</v>
      </c>
      <c r="Q48" s="1200">
        <f>+ROUND(Q23+Q28+Q35+Q40+Q46,0)</f>
        <v>7426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7426</v>
      </c>
      <c r="K83" s="1095"/>
      <c r="L83" s="1255">
        <f>+ROUND(L48,0)-ROUND(L77,0)+ROUND(L81,0)</f>
        <v>0</v>
      </c>
      <c r="M83" s="1095"/>
      <c r="N83" s="1256">
        <f>+ROUND(N48,0)-ROUND(N77,0)+ROUND(N81,0)</f>
        <v>7426</v>
      </c>
      <c r="O83" s="1257"/>
      <c r="P83" s="1254">
        <f>+ROUND(P48,0)-ROUND(P77,0)+ROUND(P81,0)</f>
        <v>0</v>
      </c>
      <c r="Q83" s="1255">
        <f>+ROUND(Q48,0)-ROUND(Q77,0)+ROUND(Q81,0)</f>
        <v>7426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-7426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-7426</v>
      </c>
      <c r="K123" s="1095"/>
      <c r="L123" s="1120">
        <f>+IF($P$2=33,$Q123,0)</f>
        <v>0</v>
      </c>
      <c r="M123" s="1095"/>
      <c r="N123" s="1121">
        <f>+ROUND(+G123+J123+L123,0)</f>
        <v>-7426</v>
      </c>
      <c r="O123" s="1097"/>
      <c r="P123" s="1119">
        <f>+ROUND(OTCHET!E524,0)</f>
        <v>0</v>
      </c>
      <c r="Q123" s="1120">
        <f>+ROUND(OTCHET!L524,0)</f>
        <v>-7426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-7426</v>
      </c>
      <c r="K127" s="1095"/>
      <c r="L127" s="1242">
        <f>+ROUND(+SUM(L122:L126),0)</f>
        <v>0</v>
      </c>
      <c r="M127" s="1095"/>
      <c r="N127" s="1243">
        <f>+ROUND(+SUM(N122:N126),0)</f>
        <v>-7426</v>
      </c>
      <c r="O127" s="1097"/>
      <c r="P127" s="1241">
        <f>+ROUND(+SUM(P122:P126),0)</f>
        <v>0</v>
      </c>
      <c r="Q127" s="1242">
        <f>+ROUND(+SUM(Q122:Q126),0)</f>
        <v>-7426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44207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7426</v>
      </c>
      <c r="G22" s="764">
        <f>+G23+G25+G36+G37</f>
        <v>0</v>
      </c>
      <c r="H22" s="765">
        <f>+H23+H25+H36+H37</f>
        <v>7426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7426</v>
      </c>
      <c r="G37" s="840">
        <f>OTCHET!I142+OTCHET!I151+OTCHET!I160</f>
        <v>0</v>
      </c>
      <c r="H37" s="841">
        <f>OTCHET!J142+OTCHET!J151+OTCHET!J160</f>
        <v>7426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7426</v>
      </c>
      <c r="G64" s="928">
        <f>+G22-G38+G56-G63</f>
        <v>0</v>
      </c>
      <c r="H64" s="929">
        <f>+H22-H38+H56-H63</f>
        <v>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-7426</v>
      </c>
      <c r="G66" s="938">
        <f>SUM(+G68+G76+G77+G84+G85+G86+G89+G90+G91+G92+G93+G94+G95)</f>
        <v>0</v>
      </c>
      <c r="H66" s="939">
        <f>SUM(+H68+H76+H77+H84+H85+H86+H89+H90+H91+H92+H93+H94+H95)</f>
        <v>-7426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-7426</v>
      </c>
      <c r="G86" s="906">
        <f>+G87+G88</f>
        <v>0</v>
      </c>
      <c r="H86" s="907">
        <f>+H87+H88</f>
        <v>-7426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-7426</v>
      </c>
      <c r="G88" s="964">
        <f>+OTCHET!I521+OTCHET!I524+OTCHET!I544</f>
        <v>0</v>
      </c>
      <c r="H88" s="965">
        <f>+OTCHET!J521+OTCHET!J524+OTCHET!J544</f>
        <v>-7426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1904</v>
      </c>
      <c r="C9" s="1832"/>
      <c r="D9" s="1833"/>
      <c r="E9" s="115">
        <v>43831</v>
      </c>
      <c r="F9" s="116">
        <v>44196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Твърдица</v>
      </c>
      <c r="C12" s="1794"/>
      <c r="D12" s="1795"/>
      <c r="E12" s="118" t="s">
        <v>962</v>
      </c>
      <c r="F12" s="1586" t="s">
        <v>1545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2058</v>
      </c>
      <c r="F19" s="1835"/>
      <c r="G19" s="1835"/>
      <c r="H19" s="1836"/>
      <c r="I19" s="1840" t="s">
        <v>2059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7426</v>
      </c>
      <c r="K142" s="170">
        <f>SUM(K143:K150)</f>
        <v>0</v>
      </c>
      <c r="L142" s="1376">
        <f t="shared" si="29"/>
        <v>7426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>
        <v>0</v>
      </c>
      <c r="H143" s="154">
        <v>0</v>
      </c>
      <c r="I143" s="152"/>
      <c r="J143" s="153">
        <v>7426</v>
      </c>
      <c r="K143" s="154">
        <v>0</v>
      </c>
      <c r="L143" s="281">
        <f aca="true" t="shared" si="31" ref="L143:L150">I143+J143+K143</f>
        <v>7426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7426</v>
      </c>
      <c r="K169" s="213">
        <f t="shared" si="39"/>
        <v>0</v>
      </c>
      <c r="L169" s="210">
        <f t="shared" si="39"/>
        <v>7426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Твърдица</v>
      </c>
      <c r="C176" s="1791"/>
      <c r="D176" s="179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Твърдица</v>
      </c>
      <c r="C179" s="1794"/>
      <c r="D179" s="1795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2061</v>
      </c>
      <c r="F183" s="1835"/>
      <c r="G183" s="1835"/>
      <c r="H183" s="1836"/>
      <c r="I183" s="1843" t="s">
        <v>2062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Твърдица</v>
      </c>
      <c r="C350" s="1791"/>
      <c r="D350" s="179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Твърдица</v>
      </c>
      <c r="C353" s="1794"/>
      <c r="D353" s="1795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2063</v>
      </c>
      <c r="F357" s="1847"/>
      <c r="G357" s="1847"/>
      <c r="H357" s="1848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Твърдица</v>
      </c>
      <c r="C435" s="1791"/>
      <c r="D435" s="179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Твърдица</v>
      </c>
      <c r="C438" s="1794"/>
      <c r="D438" s="1795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2065</v>
      </c>
      <c r="F442" s="1835"/>
      <c r="G442" s="1835"/>
      <c r="H442" s="1836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7426</v>
      </c>
      <c r="K445" s="548">
        <f t="shared" si="99"/>
        <v>0</v>
      </c>
      <c r="L445" s="549">
        <f t="shared" si="99"/>
        <v>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-7426</v>
      </c>
      <c r="K446" s="555">
        <f t="shared" si="100"/>
        <v>0</v>
      </c>
      <c r="L446" s="556">
        <f>+L597</f>
        <v>-7426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Твърдица</v>
      </c>
      <c r="C451" s="1791"/>
      <c r="D451" s="179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Твърдица</v>
      </c>
      <c r="C454" s="1794"/>
      <c r="D454" s="1795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1997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-7426</v>
      </c>
      <c r="K524" s="581">
        <f t="shared" si="120"/>
        <v>0</v>
      </c>
      <c r="L524" s="578">
        <f t="shared" si="120"/>
        <v>-7426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>
        <v>0</v>
      </c>
      <c r="H527" s="585">
        <v>0</v>
      </c>
      <c r="I527" s="164"/>
      <c r="J527" s="165">
        <v>-7426</v>
      </c>
      <c r="K527" s="585">
        <v>0</v>
      </c>
      <c r="L527" s="1387">
        <f t="shared" si="116"/>
        <v>-7426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-7426</v>
      </c>
      <c r="K597" s="666">
        <f t="shared" si="133"/>
        <v>0</v>
      </c>
      <c r="L597" s="662">
        <f t="shared" si="133"/>
        <v>-7426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 t="s">
        <v>2076</v>
      </c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2075</v>
      </c>
      <c r="E603" s="671"/>
      <c r="F603" s="218" t="s">
        <v>879</v>
      </c>
      <c r="G603" s="1772" t="s">
        <v>2077</v>
      </c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>
        <v>44207</v>
      </c>
      <c r="C605" s="1759"/>
      <c r="D605" s="675" t="s">
        <v>882</v>
      </c>
      <c r="E605" s="676" t="s">
        <v>2074</v>
      </c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2056</v>
      </c>
      <c r="M23" s="1835"/>
      <c r="N23" s="1835"/>
      <c r="O23" s="1836"/>
      <c r="P23" s="1843" t="s">
        <v>2057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2021-01-11T11:46:51Z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